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27495" windowHeight="10935" activeTab="1"/>
  </bookViews>
  <sheets>
    <sheet name="Rekapitulácia stavby" sheetId="1" r:id="rId1"/>
    <sheet name="14-6-2023 - Dom baníckych..." sheetId="2" r:id="rId2"/>
  </sheets>
  <definedNames>
    <definedName name="_xlnm._FilterDatabase" localSheetId="1" hidden="1">'14-6-2023 - Dom baníckych...'!$C$136:$K$245</definedName>
    <definedName name="_xlnm.Print_Titles" localSheetId="1">'14-6-2023 - Dom baníckych...'!$136:$136</definedName>
    <definedName name="_xlnm.Print_Titles" localSheetId="0">'Rekapitulácia stavby'!$92:$92</definedName>
    <definedName name="_xlnm.Print_Area" localSheetId="1">'14-6-2023 - Dom baníckych...'!$C$4:$J$76,'14-6-2023 - Dom baníckych...'!$C$82:$J$120,'14-6-2023 - Dom baníckych...'!$C$126:$J$245</definedName>
    <definedName name="_xlnm.Print_Area" localSheetId="0">'Rekapitulácia stavby'!$D$4:$AO$76,'Rekapitulácia stavby'!$C$82:$AQ$96</definedName>
  </definedNames>
  <calcPr calcId="145621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0" i="2"/>
  <c r="BH240" i="2"/>
  <c r="BG240" i="2"/>
  <c r="BE240" i="2"/>
  <c r="T240" i="2"/>
  <c r="T239" i="2"/>
  <c r="T238" i="2" s="1"/>
  <c r="R240" i="2"/>
  <c r="R239" i="2" s="1"/>
  <c r="R238" i="2" s="1"/>
  <c r="P240" i="2"/>
  <c r="P239" i="2"/>
  <c r="P238" i="2" s="1"/>
  <c r="BI237" i="2"/>
  <c r="BH237" i="2"/>
  <c r="BG237" i="2"/>
  <c r="BE237" i="2"/>
  <c r="T237" i="2"/>
  <c r="T236" i="2" s="1"/>
  <c r="R237" i="2"/>
  <c r="R236" i="2" s="1"/>
  <c r="P237" i="2"/>
  <c r="P236" i="2" s="1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T231" i="2" s="1"/>
  <c r="R232" i="2"/>
  <c r="R231" i="2" s="1"/>
  <c r="P232" i="2"/>
  <c r="P231" i="2" s="1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7" i="2"/>
  <c r="BH227" i="2"/>
  <c r="BG227" i="2"/>
  <c r="BE227" i="2"/>
  <c r="T227" i="2"/>
  <c r="T226" i="2" s="1"/>
  <c r="R227" i="2"/>
  <c r="R226" i="2" s="1"/>
  <c r="P227" i="2"/>
  <c r="P226" i="2" s="1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T182" i="2" s="1"/>
  <c r="R183" i="2"/>
  <c r="R182" i="2" s="1"/>
  <c r="P183" i="2"/>
  <c r="P182" i="2" s="1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T175" i="2" s="1"/>
  <c r="R176" i="2"/>
  <c r="R175" i="2" s="1"/>
  <c r="P176" i="2"/>
  <c r="P175" i="2" s="1"/>
  <c r="BI174" i="2"/>
  <c r="BH174" i="2"/>
  <c r="BG174" i="2"/>
  <c r="BE174" i="2"/>
  <c r="T174" i="2"/>
  <c r="T173" i="2" s="1"/>
  <c r="R174" i="2"/>
  <c r="R173" i="2" s="1"/>
  <c r="P174" i="2"/>
  <c r="P173" i="2" s="1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T162" i="2"/>
  <c r="R163" i="2"/>
  <c r="R162" i="2"/>
  <c r="P163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J134" i="2"/>
  <c r="J133" i="2"/>
  <c r="F133" i="2"/>
  <c r="F131" i="2"/>
  <c r="E129" i="2"/>
  <c r="J90" i="2"/>
  <c r="J89" i="2"/>
  <c r="F89" i="2"/>
  <c r="F87" i="2"/>
  <c r="E85" i="2"/>
  <c r="J16" i="2"/>
  <c r="E16" i="2"/>
  <c r="F134" i="2" s="1"/>
  <c r="J15" i="2"/>
  <c r="J131" i="2"/>
  <c r="L90" i="1"/>
  <c r="AM90" i="1"/>
  <c r="AM89" i="1"/>
  <c r="L89" i="1"/>
  <c r="AM87" i="1"/>
  <c r="L87" i="1"/>
  <c r="L85" i="1"/>
  <c r="BK245" i="2"/>
  <c r="J245" i="2"/>
  <c r="BK244" i="2"/>
  <c r="J244" i="2"/>
  <c r="BK243" i="2"/>
  <c r="J243" i="2"/>
  <c r="BK242" i="2"/>
  <c r="J242" i="2"/>
  <c r="BK240" i="2"/>
  <c r="J240" i="2"/>
  <c r="BK237" i="2"/>
  <c r="J237" i="2"/>
  <c r="BK235" i="2"/>
  <c r="J235" i="2"/>
  <c r="BK234" i="2"/>
  <c r="J234" i="2"/>
  <c r="BK232" i="2"/>
  <c r="J232" i="2"/>
  <c r="BK230" i="2"/>
  <c r="J230" i="2"/>
  <c r="BK229" i="2"/>
  <c r="J229" i="2"/>
  <c r="BK227" i="2"/>
  <c r="J227" i="2"/>
  <c r="BK225" i="2"/>
  <c r="J225" i="2"/>
  <c r="BK224" i="2"/>
  <c r="J224" i="2"/>
  <c r="BK223" i="2"/>
  <c r="J223" i="2"/>
  <c r="BK222" i="2"/>
  <c r="J222" i="2"/>
  <c r="BK221" i="2"/>
  <c r="J221" i="2"/>
  <c r="BK219" i="2"/>
  <c r="J219" i="2"/>
  <c r="BK218" i="2"/>
  <c r="J218" i="2"/>
  <c r="BK217" i="2"/>
  <c r="J217" i="2"/>
  <c r="BK216" i="2"/>
  <c r="J216" i="2"/>
  <c r="BK215" i="2"/>
  <c r="J215" i="2"/>
  <c r="BK214" i="2"/>
  <c r="J214" i="2"/>
  <c r="BK213" i="2"/>
  <c r="J213" i="2"/>
  <c r="BK212" i="2"/>
  <c r="J212" i="2"/>
  <c r="BK211" i="2"/>
  <c r="J211" i="2"/>
  <c r="BK210" i="2"/>
  <c r="J210" i="2"/>
  <c r="BK209" i="2"/>
  <c r="J209" i="2"/>
  <c r="BK208" i="2"/>
  <c r="J208" i="2"/>
  <c r="BK207" i="2"/>
  <c r="J207" i="2"/>
  <c r="BK206" i="2"/>
  <c r="J206" i="2"/>
  <c r="BK205" i="2"/>
  <c r="J205" i="2"/>
  <c r="BK204" i="2"/>
  <c r="J204" i="2"/>
  <c r="BK203" i="2"/>
  <c r="J203" i="2"/>
  <c r="BK202" i="2"/>
  <c r="J202" i="2"/>
  <c r="BK201" i="2"/>
  <c r="J201" i="2"/>
  <c r="BK199" i="2"/>
  <c r="J199" i="2"/>
  <c r="BK198" i="2"/>
  <c r="J198" i="2"/>
  <c r="BK197" i="2"/>
  <c r="J197" i="2"/>
  <c r="BK196" i="2"/>
  <c r="J196" i="2"/>
  <c r="BK194" i="2"/>
  <c r="J194" i="2"/>
  <c r="BK193" i="2"/>
  <c r="J193" i="2"/>
  <c r="BK192" i="2"/>
  <c r="J192" i="2"/>
  <c r="BK191" i="2"/>
  <c r="J191" i="2"/>
  <c r="BK190" i="2"/>
  <c r="J190" i="2"/>
  <c r="BK189" i="2"/>
  <c r="J189" i="2"/>
  <c r="BK188" i="2"/>
  <c r="J188" i="2"/>
  <c r="BK187" i="2"/>
  <c r="J187" i="2"/>
  <c r="BK186" i="2"/>
  <c r="J186" i="2"/>
  <c r="BK185" i="2"/>
  <c r="J185" i="2"/>
  <c r="BK183" i="2"/>
  <c r="J183" i="2"/>
  <c r="BK181" i="2"/>
  <c r="J181" i="2"/>
  <c r="BK180" i="2"/>
  <c r="J180" i="2"/>
  <c r="BK179" i="2"/>
  <c r="J179" i="2"/>
  <c r="BK178" i="2"/>
  <c r="J178" i="2"/>
  <c r="BK176" i="2"/>
  <c r="J176" i="2"/>
  <c r="BK174" i="2"/>
  <c r="J174" i="2"/>
  <c r="BK171" i="2"/>
  <c r="J171" i="2"/>
  <c r="BK170" i="2"/>
  <c r="J170" i="2"/>
  <c r="BK169" i="2"/>
  <c r="J169" i="2"/>
  <c r="BK168" i="2"/>
  <c r="J168" i="2"/>
  <c r="BK167" i="2"/>
  <c r="J167" i="2"/>
  <c r="BK166" i="2"/>
  <c r="J166" i="2"/>
  <c r="BK165" i="2"/>
  <c r="J165" i="2"/>
  <c r="BK163" i="2"/>
  <c r="J163" i="2"/>
  <c r="BK161" i="2"/>
  <c r="J161" i="2"/>
  <c r="BK160" i="2"/>
  <c r="J160" i="2"/>
  <c r="BK158" i="2"/>
  <c r="J158" i="2"/>
  <c r="BK157" i="2"/>
  <c r="J157" i="2"/>
  <c r="BK156" i="2"/>
  <c r="J156" i="2"/>
  <c r="BK155" i="2"/>
  <c r="J155" i="2"/>
  <c r="BK154" i="2"/>
  <c r="J154" i="2"/>
  <c r="BK152" i="2"/>
  <c r="J152" i="2"/>
  <c r="BK151" i="2"/>
  <c r="J151" i="2"/>
  <c r="BK150" i="2"/>
  <c r="J150" i="2"/>
  <c r="BK149" i="2"/>
  <c r="J149" i="2"/>
  <c r="BK147" i="2"/>
  <c r="J147" i="2"/>
  <c r="BK146" i="2"/>
  <c r="J146" i="2"/>
  <c r="BK145" i="2"/>
  <c r="J145" i="2"/>
  <c r="BK143" i="2"/>
  <c r="J143" i="2"/>
  <c r="BK142" i="2"/>
  <c r="J142" i="2"/>
  <c r="BK141" i="2"/>
  <c r="J141" i="2"/>
  <c r="BK140" i="2"/>
  <c r="J140" i="2"/>
  <c r="AS94" i="1"/>
  <c r="P139" i="2" l="1"/>
  <c r="BK153" i="2"/>
  <c r="J153" i="2" s="1"/>
  <c r="J99" i="2" s="1"/>
  <c r="R153" i="2"/>
  <c r="BK159" i="2"/>
  <c r="J159" i="2" s="1"/>
  <c r="J100" i="2" s="1"/>
  <c r="R159" i="2"/>
  <c r="P164" i="2"/>
  <c r="T164" i="2"/>
  <c r="BK177" i="2"/>
  <c r="J177" i="2" s="1"/>
  <c r="J106" i="2" s="1"/>
  <c r="R177" i="2"/>
  <c r="BK184" i="2"/>
  <c r="J184" i="2"/>
  <c r="J108" i="2" s="1"/>
  <c r="R184" i="2"/>
  <c r="R172" i="2" s="1"/>
  <c r="P195" i="2"/>
  <c r="R241" i="2"/>
  <c r="BK139" i="2"/>
  <c r="J139" i="2"/>
  <c r="J96" i="2" s="1"/>
  <c r="R139" i="2"/>
  <c r="T139" i="2"/>
  <c r="BK144" i="2"/>
  <c r="J144" i="2" s="1"/>
  <c r="J97" i="2" s="1"/>
  <c r="P144" i="2"/>
  <c r="R144" i="2"/>
  <c r="T144" i="2"/>
  <c r="BK148" i="2"/>
  <c r="J148" i="2" s="1"/>
  <c r="J98" i="2" s="1"/>
  <c r="P148" i="2"/>
  <c r="R148" i="2"/>
  <c r="T148" i="2"/>
  <c r="P153" i="2"/>
  <c r="T153" i="2"/>
  <c r="P159" i="2"/>
  <c r="T159" i="2"/>
  <c r="BK164" i="2"/>
  <c r="J164" i="2" s="1"/>
  <c r="J102" i="2" s="1"/>
  <c r="R164" i="2"/>
  <c r="P177" i="2"/>
  <c r="P172" i="2" s="1"/>
  <c r="T177" i="2"/>
  <c r="T172" i="2" s="1"/>
  <c r="P184" i="2"/>
  <c r="T184" i="2"/>
  <c r="BK195" i="2"/>
  <c r="J195" i="2" s="1"/>
  <c r="J109" i="2" s="1"/>
  <c r="R195" i="2"/>
  <c r="T195" i="2"/>
  <c r="BK200" i="2"/>
  <c r="J200" i="2"/>
  <c r="J110" i="2" s="1"/>
  <c r="P200" i="2"/>
  <c r="R200" i="2"/>
  <c r="T200" i="2"/>
  <c r="BK220" i="2"/>
  <c r="J220" i="2"/>
  <c r="J111" i="2" s="1"/>
  <c r="P220" i="2"/>
  <c r="R220" i="2"/>
  <c r="T220" i="2"/>
  <c r="BK228" i="2"/>
  <c r="J228" i="2"/>
  <c r="J113" i="2" s="1"/>
  <c r="P228" i="2"/>
  <c r="R228" i="2"/>
  <c r="T228" i="2"/>
  <c r="BK233" i="2"/>
  <c r="J233" i="2"/>
  <c r="J115" i="2" s="1"/>
  <c r="P233" i="2"/>
  <c r="R233" i="2"/>
  <c r="T233" i="2"/>
  <c r="BK241" i="2"/>
  <c r="J241" i="2" s="1"/>
  <c r="J119" i="2" s="1"/>
  <c r="P241" i="2"/>
  <c r="T241" i="2"/>
  <c r="BK162" i="2"/>
  <c r="J162" i="2"/>
  <c r="J101" i="2" s="1"/>
  <c r="BK175" i="2"/>
  <c r="J175" i="2" s="1"/>
  <c r="J105" i="2" s="1"/>
  <c r="BK173" i="2"/>
  <c r="BK182" i="2"/>
  <c r="J182" i="2" s="1"/>
  <c r="J107" i="2" s="1"/>
  <c r="BK226" i="2"/>
  <c r="J226" i="2"/>
  <c r="J112" i="2" s="1"/>
  <c r="BK231" i="2"/>
  <c r="J231" i="2" s="1"/>
  <c r="J114" i="2" s="1"/>
  <c r="BK236" i="2"/>
  <c r="J236" i="2"/>
  <c r="J116" i="2" s="1"/>
  <c r="BK239" i="2"/>
  <c r="J239" i="2" s="1"/>
  <c r="J118" i="2" s="1"/>
  <c r="J87" i="2"/>
  <c r="F90" i="2"/>
  <c r="BF140" i="2"/>
  <c r="BF141" i="2"/>
  <c r="BF142" i="2"/>
  <c r="BF143" i="2"/>
  <c r="BF145" i="2"/>
  <c r="BF146" i="2"/>
  <c r="BF147" i="2"/>
  <c r="BF149" i="2"/>
  <c r="BF150" i="2"/>
  <c r="BF151" i="2"/>
  <c r="BF152" i="2"/>
  <c r="BF154" i="2"/>
  <c r="BF155" i="2"/>
  <c r="BF156" i="2"/>
  <c r="BF157" i="2"/>
  <c r="BF158" i="2"/>
  <c r="BF160" i="2"/>
  <c r="BF161" i="2"/>
  <c r="BF163" i="2"/>
  <c r="BF165" i="2"/>
  <c r="BF166" i="2"/>
  <c r="BF167" i="2"/>
  <c r="BF168" i="2"/>
  <c r="BF169" i="2"/>
  <c r="BF170" i="2"/>
  <c r="BF171" i="2"/>
  <c r="BF174" i="2"/>
  <c r="BF176" i="2"/>
  <c r="BF178" i="2"/>
  <c r="BF179" i="2"/>
  <c r="BF180" i="2"/>
  <c r="BF181" i="2"/>
  <c r="BF183" i="2"/>
  <c r="BF185" i="2"/>
  <c r="BF186" i="2"/>
  <c r="BF187" i="2"/>
  <c r="BF188" i="2"/>
  <c r="BF189" i="2"/>
  <c r="BF190" i="2"/>
  <c r="BF191" i="2"/>
  <c r="BF192" i="2"/>
  <c r="BF193" i="2"/>
  <c r="BF194" i="2"/>
  <c r="BF196" i="2"/>
  <c r="BF197" i="2"/>
  <c r="BF198" i="2"/>
  <c r="BF199" i="2"/>
  <c r="BF201" i="2"/>
  <c r="BF202" i="2"/>
  <c r="BF203" i="2"/>
  <c r="BF204" i="2"/>
  <c r="BF205" i="2"/>
  <c r="BF206" i="2"/>
  <c r="BF207" i="2"/>
  <c r="BF208" i="2"/>
  <c r="BF209" i="2"/>
  <c r="BF210" i="2"/>
  <c r="BF211" i="2"/>
  <c r="BF212" i="2"/>
  <c r="BF213" i="2"/>
  <c r="BF214" i="2"/>
  <c r="BF215" i="2"/>
  <c r="BF216" i="2"/>
  <c r="BF217" i="2"/>
  <c r="BF218" i="2"/>
  <c r="BF219" i="2"/>
  <c r="BF221" i="2"/>
  <c r="BF222" i="2"/>
  <c r="BF223" i="2"/>
  <c r="BF224" i="2"/>
  <c r="BF225" i="2"/>
  <c r="BF227" i="2"/>
  <c r="BF229" i="2"/>
  <c r="BF230" i="2"/>
  <c r="BF232" i="2"/>
  <c r="BF234" i="2"/>
  <c r="BF235" i="2"/>
  <c r="BF237" i="2"/>
  <c r="BF240" i="2"/>
  <c r="BF242" i="2"/>
  <c r="BF243" i="2"/>
  <c r="BF244" i="2"/>
  <c r="BF245" i="2"/>
  <c r="F31" i="2"/>
  <c r="AZ95" i="1" s="1"/>
  <c r="AZ94" i="1" s="1"/>
  <c r="W29" i="1" s="1"/>
  <c r="J31" i="2"/>
  <c r="AV95" i="1" s="1"/>
  <c r="F33" i="2"/>
  <c r="BB95" i="1" s="1"/>
  <c r="BB94" i="1" s="1"/>
  <c r="W31" i="1" s="1"/>
  <c r="F34" i="2"/>
  <c r="BC95" i="1" s="1"/>
  <c r="BC94" i="1" s="1"/>
  <c r="W32" i="1" s="1"/>
  <c r="F35" i="2"/>
  <c r="BD95" i="1" s="1"/>
  <c r="BD94" i="1" s="1"/>
  <c r="W33" i="1" s="1"/>
  <c r="BK172" i="2" l="1"/>
  <c r="J172" i="2"/>
  <c r="J103" i="2" s="1"/>
  <c r="T138" i="2"/>
  <c r="T137" i="2" s="1"/>
  <c r="R138" i="2"/>
  <c r="R137" i="2" s="1"/>
  <c r="P138" i="2"/>
  <c r="P137" i="2" s="1"/>
  <c r="AU95" i="1" s="1"/>
  <c r="AU94" i="1" s="1"/>
  <c r="J173" i="2"/>
  <c r="J104" i="2"/>
  <c r="BK138" i="2"/>
  <c r="J138" i="2"/>
  <c r="J95" i="2" s="1"/>
  <c r="BK238" i="2"/>
  <c r="J238" i="2" s="1"/>
  <c r="J117" i="2" s="1"/>
  <c r="AV94" i="1"/>
  <c r="AK29" i="1" s="1"/>
  <c r="AX94" i="1"/>
  <c r="AY94" i="1"/>
  <c r="F32" i="2"/>
  <c r="BA95" i="1" s="1"/>
  <c r="BA94" i="1" s="1"/>
  <c r="W30" i="1" s="1"/>
  <c r="J32" i="2"/>
  <c r="AW95" i="1" s="1"/>
  <c r="AT95" i="1" s="1"/>
  <c r="BK137" i="2" l="1"/>
  <c r="J137" i="2"/>
  <c r="J94" i="2"/>
  <c r="AW94" i="1"/>
  <c r="AK30" i="1" s="1"/>
  <c r="J28" i="2" l="1"/>
  <c r="AG95" i="1" s="1"/>
  <c r="AG94" i="1" s="1"/>
  <c r="AT94" i="1"/>
  <c r="AK26" i="1" l="1"/>
  <c r="AN94" i="1"/>
  <c r="J37" i="2"/>
  <c r="AN95" i="1"/>
  <c r="AK35" i="1"/>
</calcChain>
</file>

<file path=xl/sharedStrings.xml><?xml version="1.0" encoding="utf-8"?>
<sst xmlns="http://schemas.openxmlformats.org/spreadsheetml/2006/main" count="1603" uniqueCount="507">
  <si>
    <t>Export Komplet</t>
  </si>
  <si>
    <t/>
  </si>
  <si>
    <t>2.0</t>
  </si>
  <si>
    <t>False</t>
  </si>
  <si>
    <t>{4208a8ff-79c8-452a-b7d3-618d0599e2c7}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</si>
  <si>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</si>
  <si>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</si>
  <si>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</si>
  <si>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</si>
  <si>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</si>
  <si>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</si>
  <si>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</si>
  <si>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</si>
  <si>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</si>
  <si>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Dom baníckych tradícií - banícka pamätná izba v obci Rakovnica</t>
  </si>
  <si>
    <t>JKSO:</t>
  </si>
  <si>
    <t>KS:</t>
  </si>
  <si>
    <t>Miesto:</t>
  </si>
  <si>
    <t>Rakovnica</t>
  </si>
  <si>
    <t>Dátum:</t>
  </si>
  <si>
    <t>Objednávateľ:</t>
  </si>
  <si>
    <t>IČO:</t>
  </si>
  <si>
    <t>Obec Rakovnica</t>
  </si>
  <si>
    <t>IČ DPH:</t>
  </si>
  <si>
    <t>Zhotoviteľ:</t>
  </si>
  <si>
    <t>Vyplň údaj</t>
  </si>
  <si>
    <t>Projektant:</t>
  </si>
  <si>
    <t>48307874</t>
  </si>
  <si>
    <t>TYFON s.r.o., Ing. Boris Šramko</t>
  </si>
  <si>
    <t>True</t>
  </si>
  <si>
    <t>0,01</t>
  </si>
  <si>
    <t>Spracovateľ:</t>
  </si>
  <si>
    <t>Ing. Boris Šramko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</si>
  <si>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</si>
  <si>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</si>
  <si>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</si>
  <si>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</si>
  <si>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</si>
  <si>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</si>
  <si>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</si>
  <si>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</si>
  <si>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</si>
  <si>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</si>
  <si>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</si>
  <si>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</si>
  <si>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</si>
  <si>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</si>
  <si>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</si>
  <si>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</si>
  <si>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</si>
  <si>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</si>
  <si>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</si>
  <si>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</si>
  <si>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</si>
  <si>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</si>
  <si>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</si>
  <si>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</si>
  <si>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</si>
  <si>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</si>
  <si>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</si>
  <si>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</si>
  <si>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</si>
  <si>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</si>
  <si>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</si>
  <si>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</si>
  <si>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</si>
  <si>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</si>
  <si>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</si>
  <si>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</si>
  <si>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</si>
  <si>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</si>
  <si>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</si>
  <si>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</si>
  <si>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</si>
  <si>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</si>
  <si>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</si>
  <si>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</si>
  <si>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</si>
  <si>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</si>
  <si>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</si>
  <si>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</si>
  <si>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</si>
  <si>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</si>
  <si>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</si>
  <si>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</si>
  <si>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</si>
  <si>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</si>
  <si>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</si>
  <si>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</si>
  <si>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</si>
  <si>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</si>
  <si>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</si>
  <si>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</si>
  <si>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</si>
  <si>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</si>
  <si>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>PSV - Práce a dodávky PSV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</si>
  <si>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</si>
  <si>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</si>
  <si>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</si>
  <si>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735 - Ústredné kúrenie - vykurovacie telesá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</si>
  <si>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</si>
  <si>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</si>
  <si>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</si>
  <si>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</si>
  <si>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</si>
  <si>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</si>
  <si>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</si>
  <si>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</si>
  <si>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</si>
  <si>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</si>
  <si>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</si>
  <si>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</si>
  <si>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</si>
  <si>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</si>
  <si>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</si>
  <si>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</si>
  <si>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</si>
  <si>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</si>
  <si>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</si>
  <si>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</si>
  <si>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</si>
  <si>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</si>
  <si>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</si>
  <si>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</si>
  <si>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</si>
  <si>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</si>
  <si>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</si>
  <si>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</si>
  <si>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</si>
  <si>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122101101.S</t>
  </si>
  <si>
    <t>Výkopové práce - obkopanie základov, výkop žumpy</t>
  </si>
  <si>
    <t>m3</t>
  </si>
  <si>
    <t>4</t>
  </si>
  <si>
    <t>2</t>
  </si>
  <si>
    <t>588361206</t>
  </si>
  <si>
    <t>122101102.S</t>
  </si>
  <si>
    <t>Výkopové práce – ručné výkopy, osádzanie rúr, obdrenážovanie základov a iné</t>
  </si>
  <si>
    <t>kpl</t>
  </si>
  <si>
    <t>1383608055</t>
  </si>
  <si>
    <t>3</t>
  </si>
  <si>
    <t>131211101.S</t>
  </si>
  <si>
    <t>Vytýčenie, výkopové práce a betonáž - prístrešok</t>
  </si>
  <si>
    <t>1290259272</t>
  </si>
  <si>
    <t>162301101.S</t>
  </si>
  <si>
    <t>Vývoz zeminy</t>
  </si>
  <si>
    <t>1900890262</t>
  </si>
  <si>
    <t>Zakladanie</t>
  </si>
  <si>
    <t>5</t>
  </si>
  <si>
    <t>212752211.S</t>
  </si>
  <si>
    <t>Drenáž a odvodnenie spodnej vody, profilovaná fólia na ochranu základového muriva, drenážna rúra, kamenivo frakcie 16-32, 0 – 16 mm (cca 30 bm)</t>
  </si>
  <si>
    <t>ks</t>
  </si>
  <si>
    <t>1997287701</t>
  </si>
  <si>
    <t>6</t>
  </si>
  <si>
    <t>273351215.S</t>
  </si>
  <si>
    <t>Výroba a montáž šalovacích dielcov 500x500x800 mm - prístrešok</t>
  </si>
  <si>
    <t>565686622</t>
  </si>
  <si>
    <t>7</t>
  </si>
  <si>
    <t>275321312.S</t>
  </si>
  <si>
    <t>Betón C20 s pumpou  - prístrešok</t>
  </si>
  <si>
    <t>1039784325</t>
  </si>
  <si>
    <t>Zvislé a kompletné konštrukcie</t>
  </si>
  <si>
    <t>8</t>
  </si>
  <si>
    <t>312232124.S</t>
  </si>
  <si>
    <t xml:space="preserve">Murárske a obkladačské práce – výmurovka priečok, osádzanie drevených, obložiek, zárubní a dverí, obklady a dlažby, betonáž schodov, výspravky okenných, a dverných otvorov a iné stavebné práce </t>
  </si>
  <si>
    <t>-588997518</t>
  </si>
  <si>
    <t>9</t>
  </si>
  <si>
    <t>314231124.S</t>
  </si>
  <si>
    <t>Oprava komínov – vymurovanie + omietnutie komínového telesa</t>
  </si>
  <si>
    <t>-763241673</t>
  </si>
  <si>
    <t>10</t>
  </si>
  <si>
    <t>314231284.S</t>
  </si>
  <si>
    <t>Murovanie komína, silikónová omietka</t>
  </si>
  <si>
    <t>-134658708</t>
  </si>
  <si>
    <t>11</t>
  </si>
  <si>
    <t>342272100</t>
  </si>
  <si>
    <t>Priečky YTONG hr. 100 mm ( 9 bm)</t>
  </si>
  <si>
    <t>m2</t>
  </si>
  <si>
    <t>-1754080388</t>
  </si>
  <si>
    <t>Vodorovné konštrukcie</t>
  </si>
  <si>
    <t>12</t>
  </si>
  <si>
    <t>411354171.S</t>
  </si>
  <si>
    <t>Skladba drevenej podpernej konštrukcie (chodba) – hobľovanie, brúsenie, delenie, čapovanie a iné..</t>
  </si>
  <si>
    <t>-1465445894</t>
  </si>
  <si>
    <t>13</t>
  </si>
  <si>
    <t>417321515.S</t>
  </si>
  <si>
    <t>Betón C25/30 s pumpou (cca 3,4 m3)</t>
  </si>
  <si>
    <t>1012012682</t>
  </si>
  <si>
    <t>14</t>
  </si>
  <si>
    <t>417321826.S</t>
  </si>
  <si>
    <t>Výroba a montáž dreveného debnenia stužujúceho venca okolo celého obvodu,výroba armatúry osadenie a armovanie + výroba betónu a betonáž stužujúceho venca, s dopravou do výšky cca 4 m + rozobratie debnenia</t>
  </si>
  <si>
    <t>hod</t>
  </si>
  <si>
    <t>739816758</t>
  </si>
  <si>
    <t>15</t>
  </si>
  <si>
    <t>417351115.S</t>
  </si>
  <si>
    <t>Debnenie bočníc stužujúcich pásov a vencov vrátane vzpier zhotovenie, oddebnenie</t>
  </si>
  <si>
    <t>1289037636</t>
  </si>
  <si>
    <t>16</t>
  </si>
  <si>
    <t>417361831.S</t>
  </si>
  <si>
    <t>Betonárska výstuž 4,6 mm, armovací drôt s háčikom 120,140,160 mm (1 bal.= 1000ks),  viazací drôt na armovanie žíhaný FE 2,2 mm</t>
  </si>
  <si>
    <t>-1972140446</t>
  </si>
  <si>
    <t>Úpravy povrchov, podlahy, osadenie</t>
  </si>
  <si>
    <t>17</t>
  </si>
  <si>
    <t>612460206.S</t>
  </si>
  <si>
    <t xml:space="preserve">YTONG vnútorná stierka hladená, YTONG výstužná tkanina, penetrák hĺbkový, lepidlo pod sieťku flexibilné, cementový sanačný postrek,Vápenná štuková omietka šedá, disperzné farby na omietky, pomocný materiál a spotrebný materiál   </t>
  </si>
  <si>
    <t>-392794682</t>
  </si>
  <si>
    <t>18</t>
  </si>
  <si>
    <t>622460111.S</t>
  </si>
  <si>
    <t>Omietky a fasáda – penetrácia, cementový sanačný postrek, hrubá vápeno-cementová omietka, jemná štuková omietka a iné</t>
  </si>
  <si>
    <t>1987195341</t>
  </si>
  <si>
    <t>Rúrové vedenie</t>
  </si>
  <si>
    <t>19</t>
  </si>
  <si>
    <t>894170200.S</t>
  </si>
  <si>
    <t>Dodávka a osadenie betónovej žumpy 5m3 + zapojenie + zarovnanie terénu</t>
  </si>
  <si>
    <t>-593725011</t>
  </si>
  <si>
    <t>Ostatné konštrukcie a práce-búranie</t>
  </si>
  <si>
    <t>914002811.S</t>
  </si>
  <si>
    <t>Výroba, dodávka a montáž informačných tabúľ a smerovníkov</t>
  </si>
  <si>
    <t>1542531518</t>
  </si>
  <si>
    <t>21</t>
  </si>
  <si>
    <t>941941031.S</t>
  </si>
  <si>
    <t>Montáž postavenie lešenia</t>
  </si>
  <si>
    <t>-1811816523</t>
  </si>
  <si>
    <t>22</t>
  </si>
  <si>
    <t>941941032.S</t>
  </si>
  <si>
    <t>Montáž postavenie lešenia - prístrešok</t>
  </si>
  <si>
    <t>-518114277</t>
  </si>
  <si>
    <t>23</t>
  </si>
  <si>
    <t>941941831.S</t>
  </si>
  <si>
    <t>Demontáž lešenia</t>
  </si>
  <si>
    <t>-1641590103</t>
  </si>
  <si>
    <t>24</t>
  </si>
  <si>
    <t>941941832.S</t>
  </si>
  <si>
    <t>Demontáž lešenia - prístrešok</t>
  </si>
  <si>
    <t>245847230</t>
  </si>
  <si>
    <t>25</t>
  </si>
  <si>
    <t>962031132.S</t>
  </si>
  <si>
    <t>Odstránenie starých omietok (interiér, exteriér), vybúranie nových otvorov, (dvere, okná), odstránenie starých priečok, podlahy, dlažby, gang, obklady a iné</t>
  </si>
  <si>
    <t>1200633676</t>
  </si>
  <si>
    <t>26</t>
  </si>
  <si>
    <t>979081111.S</t>
  </si>
  <si>
    <t>Likvidácia stavebnej sute 7t kontajner</t>
  </si>
  <si>
    <t>-192541524</t>
  </si>
  <si>
    <t>PSV</t>
  </si>
  <si>
    <t>Práce a dodávky PSV</t>
  </si>
  <si>
    <t>721</t>
  </si>
  <si>
    <t>Zdravotechnika - vnútorná kanalizácia</t>
  </si>
  <si>
    <t>27</t>
  </si>
  <si>
    <t>721171106.S</t>
  </si>
  <si>
    <t>Kanalizácia a vodoinštalačné práce – osádzanie PVC rúr, ručné výkopy +búracie práce, montáž rozvodov, montáž sanity, montáž batérií a iné</t>
  </si>
  <si>
    <t>klp</t>
  </si>
  <si>
    <t>-132440044</t>
  </si>
  <si>
    <t>722</t>
  </si>
  <si>
    <t>Zdravotechnika - vnútorný vodovod</t>
  </si>
  <si>
    <t>28</t>
  </si>
  <si>
    <t>722172327.S</t>
  </si>
  <si>
    <t>PVC Rúry, kolená rozvody odpadu a vodovodu komplet</t>
  </si>
  <si>
    <t>-1069737723</t>
  </si>
  <si>
    <t>725</t>
  </si>
  <si>
    <t>Zdravotechnika - zariaďovacie predmety</t>
  </si>
  <si>
    <t>29</t>
  </si>
  <si>
    <t>725119107.S</t>
  </si>
  <si>
    <t xml:space="preserve">WC kombi </t>
  </si>
  <si>
    <t>-1542373907</t>
  </si>
  <si>
    <t>30</t>
  </si>
  <si>
    <t>725219201.S</t>
  </si>
  <si>
    <t xml:space="preserve">Umývadlo na stenu </t>
  </si>
  <si>
    <t>-1250922080</t>
  </si>
  <si>
    <t>31</t>
  </si>
  <si>
    <t>725519102.S</t>
  </si>
  <si>
    <t>Prietokový ohrievač</t>
  </si>
  <si>
    <t>1919242792</t>
  </si>
  <si>
    <t>32</t>
  </si>
  <si>
    <t>725716121.S</t>
  </si>
  <si>
    <t>Výlevka stojacia keramická s roštom 36x54 cm biela</t>
  </si>
  <si>
    <t>1535145131</t>
  </si>
  <si>
    <t>735</t>
  </si>
  <si>
    <t>Ústredné kúrenie - vykurovacie telesá</t>
  </si>
  <si>
    <t>33</t>
  </si>
  <si>
    <t>735412111.S</t>
  </si>
  <si>
    <t>Oceľové kachle P5 7,5 kw</t>
  </si>
  <si>
    <t>1702220314</t>
  </si>
  <si>
    <t>762</t>
  </si>
  <si>
    <t>Konštrukcie tesárske</t>
  </si>
  <si>
    <t>34</t>
  </si>
  <si>
    <t>762081010.S</t>
  </si>
  <si>
    <t>Skladba drevenej konštrukcie – hobľovanie, brúsenie, delenie, čapovanie - prístrešok</t>
  </si>
  <si>
    <t>1684756393</t>
  </si>
  <si>
    <t>35</t>
  </si>
  <si>
    <t>762222141.S</t>
  </si>
  <si>
    <t>Montáž zábradlia -prístrešok</t>
  </si>
  <si>
    <t>m</t>
  </si>
  <si>
    <t>1590450777</t>
  </si>
  <si>
    <t>36</t>
  </si>
  <si>
    <t>762332110.S</t>
  </si>
  <si>
    <t>Stavebné rezivo (pomúrnica, stĺpy, dosky),tatranský profil AB, doska naimpregnovaná, doska plotová hladká, laty, MILESI 617 5 l antický orech</t>
  </si>
  <si>
    <t>-681943665</t>
  </si>
  <si>
    <t>37</t>
  </si>
  <si>
    <t>762332120.S</t>
  </si>
  <si>
    <t>Stavebné rezivo (klieštiny, stĺpy, trámy, krokvy), trešná lata 40x60 mm kalibrovaná, MILESI 616 5 l svetlý orech, doska plotová hladká 100x1000 mm - prístrešok</t>
  </si>
  <si>
    <t>-1310011595</t>
  </si>
  <si>
    <t>38</t>
  </si>
  <si>
    <t>762342811.S</t>
  </si>
  <si>
    <t>Demontáž starého latovania, krytiny a celej drevenej konštrukcie + sústredenie, na jedno miesto pri stavbe + demontáž štítových múrov a vyčistenie staveniska</t>
  </si>
  <si>
    <t>-1304421836</t>
  </si>
  <si>
    <t>39</t>
  </si>
  <si>
    <t>762395000.S</t>
  </si>
  <si>
    <t>Spojovací materiál</t>
  </si>
  <si>
    <t>-1849048003</t>
  </si>
  <si>
    <t>40</t>
  </si>
  <si>
    <t>762395001.S</t>
  </si>
  <si>
    <t>Spojovací materiál - prístrešok</t>
  </si>
  <si>
    <t>705368352</t>
  </si>
  <si>
    <t>41</t>
  </si>
  <si>
    <t>762521104.S</t>
  </si>
  <si>
    <t>Drevená dlážkovica smrek 28x146x5000 mm + náter MILESI hydrocorm</t>
  </si>
  <si>
    <t>-1151756608</t>
  </si>
  <si>
    <t>42</t>
  </si>
  <si>
    <t>762591100.S</t>
  </si>
  <si>
    <t>Montáž paluboviek (rezanie + nastreľovanie) vo výške nad 4 m + nosná konštrukcia z hranolov 40x50 mm)</t>
  </si>
  <si>
    <t>432582026</t>
  </si>
  <si>
    <t>43</t>
  </si>
  <si>
    <t>762621120.S</t>
  </si>
  <si>
    <t>Výroba, dodávka a montáž dverí - okien podľa projektu</t>
  </si>
  <si>
    <t>-319023838</t>
  </si>
  <si>
    <t>763</t>
  </si>
  <si>
    <t>Konštrukcie - drevostavby</t>
  </si>
  <si>
    <t>44</t>
  </si>
  <si>
    <t>763147111.S</t>
  </si>
  <si>
    <t>Sadrokartónový strop - komplet</t>
  </si>
  <si>
    <t>1865567937</t>
  </si>
  <si>
    <t>45</t>
  </si>
  <si>
    <t>763732112.S</t>
  </si>
  <si>
    <t>Kompletizácia strechy – montáž priehradových väzníkov, aretovanie a zavetrovanie, kotvenie priehradových väzníkov, fóliovanie, latovanie, pokládka strešnej krytiny, lemoviek (fóliovanie + kontralaty, latovanie zakrývanie betónovou krytinou) montáž hrebeňo</t>
  </si>
  <si>
    <t>-858708436</t>
  </si>
  <si>
    <t>46</t>
  </si>
  <si>
    <t>763732112.SD</t>
  </si>
  <si>
    <t>Drevené priehradové väzníky a zavetrovanie, impregnácia, kotviace prvky, doprava</t>
  </si>
  <si>
    <t>-2109814404</t>
  </si>
  <si>
    <t>47</t>
  </si>
  <si>
    <t>763732113.S</t>
  </si>
  <si>
    <t>Kompletizácia strechy – latovanie, pokládka strešnej krytiny, lemoviek, montáž hrebeňových lát s hrebenáčom, rezanie krytiny, montáž vetracích prvkov, atď - prístrešok</t>
  </si>
  <si>
    <t>1671630078</t>
  </si>
  <si>
    <t>764</t>
  </si>
  <si>
    <t>Konštrukcie klampiarske</t>
  </si>
  <si>
    <t>48</t>
  </si>
  <si>
    <t>764313251.S</t>
  </si>
  <si>
    <t>Strešná krytina BP2 ALFA 15/350 UTK mat 32 tmavohnedá s antikondenzačnou vrstvou - prístrešok</t>
  </si>
  <si>
    <t>-1028239683</t>
  </si>
  <si>
    <t>49</t>
  </si>
  <si>
    <t>764313252.S</t>
  </si>
  <si>
    <t>Strešná krytina BP2 ALFA 15/350 UTK mat 32 tmavohnedá</t>
  </si>
  <si>
    <t>1594618246</t>
  </si>
  <si>
    <t>50</t>
  </si>
  <si>
    <t>764331420.S</t>
  </si>
  <si>
    <t>HL.plech v tabuliach 0,5 PE TK mat 32 na všetky lemovky</t>
  </si>
  <si>
    <t>-1107431770</t>
  </si>
  <si>
    <t>51</t>
  </si>
  <si>
    <t>764339411.S</t>
  </si>
  <si>
    <t>Lemovanie komína 500x500 mm</t>
  </si>
  <si>
    <t>319564516</t>
  </si>
  <si>
    <t>52</t>
  </si>
  <si>
    <t>764341410.S</t>
  </si>
  <si>
    <t>Výroba + montáž lemoviek (záveterná lišta, okapový plech, atď.)</t>
  </si>
  <si>
    <t>131925694</t>
  </si>
  <si>
    <t>53</t>
  </si>
  <si>
    <t>764341411.S</t>
  </si>
  <si>
    <t xml:space="preserve">Ostatné príslušenstvo ( rozoberateľná manžeta o 12-102 mm, tesnenie nárožia a hrebeňa TopRoll (1 kot.-5 m) hnedá, skrutky, COROCRAT vetrací pás, hnedý 10 cm) </t>
  </si>
  <si>
    <t>-1682617324</t>
  </si>
  <si>
    <t>54</t>
  </si>
  <si>
    <t>764341420.S</t>
  </si>
  <si>
    <t>Výroba + montáž lemoviek (záveterná lišta, atď.) - prístrešok</t>
  </si>
  <si>
    <t>-366731961</t>
  </si>
  <si>
    <t>55</t>
  </si>
  <si>
    <t>764345310.S</t>
  </si>
  <si>
    <t>Ventilačný komín FLOW o 100 mm, spodná časť ventilačného komína ALFA</t>
  </si>
  <si>
    <t>1024572631</t>
  </si>
  <si>
    <t>56</t>
  </si>
  <si>
    <t>764352421.S</t>
  </si>
  <si>
    <t xml:space="preserve">Pododkvapový žľab 150 </t>
  </si>
  <si>
    <t>926506098</t>
  </si>
  <si>
    <t>57</t>
  </si>
  <si>
    <t>764358401.S</t>
  </si>
  <si>
    <t>Žľabový hák, dlhý 150</t>
  </si>
  <si>
    <t>1604451335</t>
  </si>
  <si>
    <t>58</t>
  </si>
  <si>
    <t>764359413.S</t>
  </si>
  <si>
    <t>Žľabový kotlík oválny 150/100 mm</t>
  </si>
  <si>
    <t>-473412447</t>
  </si>
  <si>
    <t>59</t>
  </si>
  <si>
    <t>764359501.S</t>
  </si>
  <si>
    <t>Montáž odkvapového systému vrátane hákov, žľabov a zvodových rúr</t>
  </si>
  <si>
    <t>-663393618</t>
  </si>
  <si>
    <t>60</t>
  </si>
  <si>
    <t>764359511.S</t>
  </si>
  <si>
    <t>Žľabový roh vonkajší 330 + žľabový čelo 330, trhací nit TM 4x8mm, úchytná objímka rúry (murivo) dlhý, strešný tmel DDK transparentný 310 ml</t>
  </si>
  <si>
    <t>-1064516003</t>
  </si>
  <si>
    <t>61</t>
  </si>
  <si>
    <t>764391410.S</t>
  </si>
  <si>
    <t>Záveterná lišta r.š. 400 mm UTK 32 tmavohnedá - prístrešok</t>
  </si>
  <si>
    <t>109210553</t>
  </si>
  <si>
    <t>62</t>
  </si>
  <si>
    <t>764393411.S</t>
  </si>
  <si>
    <t>LHP Hrebenáč oblý 0,5 UTK mat 32, čelo Hrebenáča oblá 0,5 UTK mat 32</t>
  </si>
  <si>
    <t>1416332403</t>
  </si>
  <si>
    <t>63</t>
  </si>
  <si>
    <t>764393421.S</t>
  </si>
  <si>
    <t>LHP Hrebenáč oblý 0,5 UTK mat 32 - prístrešok</t>
  </si>
  <si>
    <t>327236147</t>
  </si>
  <si>
    <t>64</t>
  </si>
  <si>
    <t>764454453.S</t>
  </si>
  <si>
    <t xml:space="preserve"> Rúra zvodová o 100 mm (4,0m)</t>
  </si>
  <si>
    <t>1171444035</t>
  </si>
  <si>
    <t>65</t>
  </si>
  <si>
    <t>764751142.S</t>
  </si>
  <si>
    <t>Koleno odpadového potrubia</t>
  </si>
  <si>
    <t>695614149</t>
  </si>
  <si>
    <t>66</t>
  </si>
  <si>
    <t>764900002</t>
  </si>
  <si>
    <t>Strešná fólia BP2 145m2 (1 kot. = 75 m2)</t>
  </si>
  <si>
    <t>-1596438524</t>
  </si>
  <si>
    <t>766</t>
  </si>
  <si>
    <t>Konštrukcie stolárske</t>
  </si>
  <si>
    <t>67</t>
  </si>
  <si>
    <t>766821001.S</t>
  </si>
  <si>
    <t>Rohová lavica borovica surová 150x86x110</t>
  </si>
  <si>
    <t>-2023193567</t>
  </si>
  <si>
    <t>68</t>
  </si>
  <si>
    <t>766821002.S</t>
  </si>
  <si>
    <t>Drevený jedálenský stôl 60</t>
  </si>
  <si>
    <t>448443054</t>
  </si>
  <si>
    <t>69</t>
  </si>
  <si>
    <t>766821003.S</t>
  </si>
  <si>
    <t>Taburetka</t>
  </si>
  <si>
    <t>1508917860</t>
  </si>
  <si>
    <t>70</t>
  </si>
  <si>
    <t>766821004.S</t>
  </si>
  <si>
    <t>Drevené poličky, rohové poličky, knižnica a iné</t>
  </si>
  <si>
    <t>-1084085129</t>
  </si>
  <si>
    <t>71</t>
  </si>
  <si>
    <t>766821005.S</t>
  </si>
  <si>
    <t>Iné práce – montáž doplnkových zariadení, nábytku, vyčistenie staveniska a iné drobné práce</t>
  </si>
  <si>
    <t>1378815401</t>
  </si>
  <si>
    <t>767</t>
  </si>
  <si>
    <t>Konštrukcie doplnkové kovové</t>
  </si>
  <si>
    <t>72</t>
  </si>
  <si>
    <t>767137403.S</t>
  </si>
  <si>
    <t>Drevená obložková zárubňa smrek s náterom a montážou</t>
  </si>
  <si>
    <t>906633868</t>
  </si>
  <si>
    <t>771</t>
  </si>
  <si>
    <t>Podlahy z dlaždíc</t>
  </si>
  <si>
    <t>73</t>
  </si>
  <si>
    <t>771541215.S</t>
  </si>
  <si>
    <t>Dlažba  29,5x29,5</t>
  </si>
  <si>
    <t>-1249362272</t>
  </si>
  <si>
    <t>74</t>
  </si>
  <si>
    <t>771541220.S</t>
  </si>
  <si>
    <t>Dlažba mrazuvzdorná 45/45</t>
  </si>
  <si>
    <t>-2125306047</t>
  </si>
  <si>
    <t>781</t>
  </si>
  <si>
    <t>Obklady</t>
  </si>
  <si>
    <t>75</t>
  </si>
  <si>
    <t>781445018.S</t>
  </si>
  <si>
    <t>Obklad white 25/50</t>
  </si>
  <si>
    <t>140756035</t>
  </si>
  <si>
    <t>783</t>
  </si>
  <si>
    <t>Nátery</t>
  </si>
  <si>
    <t>76</t>
  </si>
  <si>
    <t>783782404.S</t>
  </si>
  <si>
    <t>Náterové práce – náter tatranského profilu, atď (3x tenkovrstvá )</t>
  </si>
  <si>
    <t>-799179719</t>
  </si>
  <si>
    <t>77</t>
  </si>
  <si>
    <t>783782405.S</t>
  </si>
  <si>
    <t>Náterové práce – náter drevenej konštrukcie + lát atď (3x tenkovrstvá - prístrešok</t>
  </si>
  <si>
    <t>121022925</t>
  </si>
  <si>
    <t>784</t>
  </si>
  <si>
    <t>Maľby</t>
  </si>
  <si>
    <t>78</t>
  </si>
  <si>
    <t>784422271.S</t>
  </si>
  <si>
    <t>Maliarske a náterové práce – náter oceľových zárubní, náter podláh, náter stien, a stropov, náter vonkajšej fasády a iné.</t>
  </si>
  <si>
    <t>1249078592</t>
  </si>
  <si>
    <t>M</t>
  </si>
  <si>
    <t>Práce a dodávky M</t>
  </si>
  <si>
    <t>21-M</t>
  </si>
  <si>
    <t>Elektromontáže</t>
  </si>
  <si>
    <t>79</t>
  </si>
  <si>
    <t>210220001.S</t>
  </si>
  <si>
    <t xml:space="preserve">Dodávka a montáž elektroinštalačného materiálu včetne blezkozvodu,rozvodov až po vypínače </t>
  </si>
  <si>
    <t>-1217042977</t>
  </si>
  <si>
    <t>VRN</t>
  </si>
  <si>
    <t>Investičné náklady neobsiahnuté v cenách</t>
  </si>
  <si>
    <t>80</t>
  </si>
  <si>
    <t>000700011.S</t>
  </si>
  <si>
    <t>VRN – vnútrostavenisková a mimostavenisková doprava materiálu + lešenia +doprava a vyloženie krytiny s HDS</t>
  </si>
  <si>
    <t>1024</t>
  </si>
  <si>
    <t>-162367391</t>
  </si>
  <si>
    <t>81</t>
  </si>
  <si>
    <t>000700012.S</t>
  </si>
  <si>
    <t>Autožeriav LIEBHER 30 t na vyloženie väzníkov na pomúrnicu + vyloženie kamióna ( EX TRANS)</t>
  </si>
  <si>
    <t>-1470064648</t>
  </si>
  <si>
    <t>82</t>
  </si>
  <si>
    <t>000700013.S</t>
  </si>
  <si>
    <t>VRN – vnútrostavenisková a mimostavenisková doprava materiálu + lešenia - prístrešok</t>
  </si>
  <si>
    <t>1924189412</t>
  </si>
  <si>
    <t>83</t>
  </si>
  <si>
    <t>000700041.S</t>
  </si>
  <si>
    <t>VRN – vnútrostavenisková a mimostavenisková doprava materiálu</t>
  </si>
  <si>
    <t>2139118159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</si>
</sst>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>
      <selection activeCell="D95" sqref="D95:H95"/>
    </sheetView>
  </sheetViews>
  <sheetFormatPr defaultRowHeight="1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203" t="s">
        <v>5</v>
      </c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 x14ac:dyDescent="0.2">
      <c r="B5" s="17"/>
      <c r="D5" s="21" t="s">
        <v>11</v>
      </c>
      <c r="K5" s="165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R5" s="17"/>
      <c r="BE5" s="162" t="s">
        <v>12</v>
      </c>
      <c r="BS5" s="14" t="s">
        <v>6</v>
      </c>
    </row>
    <row r="6" spans="1:74" s="1" customFormat="1" ht="36.950000000000003" customHeight="1" x14ac:dyDescent="0.2">
      <c r="B6" s="17"/>
      <c r="D6" s="23" t="s">
        <v>13</v>
      </c>
      <c r="K6" s="167" t="s">
        <v>14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R6" s="17"/>
      <c r="BE6" s="163"/>
      <c r="BS6" s="14" t="s">
        <v>6</v>
      </c>
    </row>
    <row r="7" spans="1:74" s="1" customFormat="1" ht="12" customHeight="1" x14ac:dyDescent="0.2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163"/>
      <c r="BS7" s="14" t="s">
        <v>6</v>
      </c>
    </row>
    <row r="8" spans="1:74" s="1" customFormat="1" ht="12" customHeight="1" x14ac:dyDescent="0.2">
      <c r="B8" s="17"/>
      <c r="D8" s="24" t="s">
        <v>17</v>
      </c>
      <c r="K8" s="22" t="s">
        <v>18</v>
      </c>
      <c r="AK8" s="24" t="s">
        <v>19</v>
      </c>
      <c r="AN8" s="25"/>
      <c r="AR8" s="17"/>
      <c r="BE8" s="163"/>
      <c r="BS8" s="14" t="s">
        <v>6</v>
      </c>
    </row>
    <row r="9" spans="1:74" s="1" customFormat="1" ht="14.45" customHeight="1" x14ac:dyDescent="0.2">
      <c r="B9" s="17"/>
      <c r="AR9" s="17"/>
      <c r="BE9" s="163"/>
      <c r="BS9" s="14" t="s">
        <v>6</v>
      </c>
    </row>
    <row r="10" spans="1:74" s="1" customFormat="1" ht="12" customHeight="1" x14ac:dyDescent="0.2">
      <c r="B10" s="17"/>
      <c r="D10" s="24" t="s">
        <v>20</v>
      </c>
      <c r="AK10" s="24" t="s">
        <v>21</v>
      </c>
      <c r="AN10" s="22" t="s">
        <v>1</v>
      </c>
      <c r="AR10" s="17"/>
      <c r="BE10" s="163"/>
      <c r="BS10" s="14" t="s">
        <v>6</v>
      </c>
    </row>
    <row r="11" spans="1:74" s="1" customFormat="1" ht="18.399999999999999" customHeight="1" x14ac:dyDescent="0.2">
      <c r="B11" s="17"/>
      <c r="E11" s="22" t="s">
        <v>22</v>
      </c>
      <c r="AK11" s="24" t="s">
        <v>23</v>
      </c>
      <c r="AN11" s="22" t="s">
        <v>1</v>
      </c>
      <c r="AR11" s="17"/>
      <c r="BE11" s="163"/>
      <c r="BS11" s="14" t="s">
        <v>6</v>
      </c>
    </row>
    <row r="12" spans="1:74" s="1" customFormat="1" ht="6.95" customHeight="1" x14ac:dyDescent="0.2">
      <c r="B12" s="17"/>
      <c r="AR12" s="17"/>
      <c r="BE12" s="163"/>
      <c r="BS12" s="14" t="s">
        <v>6</v>
      </c>
    </row>
    <row r="13" spans="1:74" s="1" customFormat="1" ht="12" customHeight="1" x14ac:dyDescent="0.2">
      <c r="B13" s="17"/>
      <c r="D13" s="24" t="s">
        <v>24</v>
      </c>
      <c r="AK13" s="24" t="s">
        <v>21</v>
      </c>
      <c r="AN13" s="26" t="s">
        <v>25</v>
      </c>
      <c r="AR13" s="17"/>
      <c r="BE13" s="163"/>
      <c r="BS13" s="14" t="s">
        <v>6</v>
      </c>
    </row>
    <row r="14" spans="1:74" ht="12.75" x14ac:dyDescent="0.2">
      <c r="B14" s="17"/>
      <c r="E14" s="168" t="s">
        <v>25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24" t="s">
        <v>23</v>
      </c>
      <c r="AN14" s="26" t="s">
        <v>25</v>
      </c>
      <c r="AR14" s="17"/>
      <c r="BE14" s="163"/>
      <c r="BS14" s="14" t="s">
        <v>6</v>
      </c>
    </row>
    <row r="15" spans="1:74" s="1" customFormat="1" ht="6.95" customHeight="1" x14ac:dyDescent="0.2">
      <c r="B15" s="17"/>
      <c r="AR15" s="17"/>
      <c r="BE15" s="163"/>
      <c r="BS15" s="14" t="s">
        <v>3</v>
      </c>
    </row>
    <row r="16" spans="1:74" s="1" customFormat="1" ht="12" customHeight="1" x14ac:dyDescent="0.2">
      <c r="B16" s="17"/>
      <c r="D16" s="24" t="s">
        <v>26</v>
      </c>
      <c r="AK16" s="24" t="s">
        <v>21</v>
      </c>
      <c r="AN16" s="22" t="s">
        <v>27</v>
      </c>
      <c r="AR16" s="17"/>
      <c r="BE16" s="163"/>
      <c r="BS16" s="14" t="s">
        <v>3</v>
      </c>
    </row>
    <row r="17" spans="1:71" s="1" customFormat="1" ht="18.399999999999999" customHeight="1" x14ac:dyDescent="0.2">
      <c r="B17" s="17"/>
      <c r="E17" s="22" t="s">
        <v>28</v>
      </c>
      <c r="AK17" s="24" t="s">
        <v>23</v>
      </c>
      <c r="AN17" s="22" t="s">
        <v>1</v>
      </c>
      <c r="AR17" s="17"/>
      <c r="BE17" s="163"/>
      <c r="BS17" s="14" t="s">
        <v>29</v>
      </c>
    </row>
    <row r="18" spans="1:71" s="1" customFormat="1" ht="6.95" customHeight="1" x14ac:dyDescent="0.2">
      <c r="B18" s="17"/>
      <c r="AR18" s="17"/>
      <c r="BE18" s="163"/>
      <c r="BS18" s="14" t="s">
        <v>30</v>
      </c>
    </row>
    <row r="19" spans="1:71" s="1" customFormat="1" ht="12" customHeight="1" x14ac:dyDescent="0.2">
      <c r="B19" s="17"/>
      <c r="D19" s="24" t="s">
        <v>31</v>
      </c>
      <c r="AK19" s="24" t="s">
        <v>21</v>
      </c>
      <c r="AN19" s="22" t="s">
        <v>1</v>
      </c>
      <c r="AR19" s="17"/>
      <c r="BE19" s="163"/>
      <c r="BS19" s="14" t="s">
        <v>30</v>
      </c>
    </row>
    <row r="20" spans="1:71" s="1" customFormat="1" ht="18.399999999999999" customHeight="1" x14ac:dyDescent="0.2">
      <c r="B20" s="17"/>
      <c r="E20" s="22" t="s">
        <v>32</v>
      </c>
      <c r="AK20" s="24" t="s">
        <v>23</v>
      </c>
      <c r="AN20" s="22" t="s">
        <v>1</v>
      </c>
      <c r="AR20" s="17"/>
      <c r="BE20" s="163"/>
      <c r="BS20" s="14" t="s">
        <v>29</v>
      </c>
    </row>
    <row r="21" spans="1:71" s="1" customFormat="1" ht="6.95" customHeight="1" x14ac:dyDescent="0.2">
      <c r="B21" s="17"/>
      <c r="AR21" s="17"/>
      <c r="BE21" s="163"/>
    </row>
    <row r="22" spans="1:71" s="1" customFormat="1" ht="12" customHeight="1" x14ac:dyDescent="0.2">
      <c r="B22" s="17"/>
      <c r="D22" s="24" t="s">
        <v>33</v>
      </c>
      <c r="AR22" s="17"/>
      <c r="BE22" s="163"/>
    </row>
    <row r="23" spans="1:71" s="1" customFormat="1" ht="16.5" customHeight="1" x14ac:dyDescent="0.2">
      <c r="B23" s="17"/>
      <c r="E23" s="170" t="s">
        <v>1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R23" s="17"/>
      <c r="BE23" s="163"/>
    </row>
    <row r="24" spans="1:71" s="1" customFormat="1" ht="6.95" customHeight="1" x14ac:dyDescent="0.2">
      <c r="B24" s="17"/>
      <c r="AR24" s="17"/>
      <c r="BE24" s="163"/>
    </row>
    <row r="25" spans="1:71" s="1" customFormat="1" ht="6.95" customHeight="1" x14ac:dyDescent="0.2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63"/>
    </row>
    <row r="26" spans="1:71" s="2" customFormat="1" ht="25.9" customHeight="1" x14ac:dyDescent="0.2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71">
        <f>ROUND(AG94,2)</f>
        <v>0</v>
      </c>
      <c r="AL26" s="172"/>
      <c r="AM26" s="172"/>
      <c r="AN26" s="172"/>
      <c r="AO26" s="172"/>
      <c r="AP26" s="29"/>
      <c r="AQ26" s="29"/>
      <c r="AR26" s="30"/>
      <c r="BE26" s="163"/>
    </row>
    <row r="27" spans="1:7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63"/>
    </row>
    <row r="28" spans="1:71" s="2" customFormat="1" ht="12.75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73" t="s">
        <v>35</v>
      </c>
      <c r="M28" s="173"/>
      <c r="N28" s="173"/>
      <c r="O28" s="173"/>
      <c r="P28" s="173"/>
      <c r="Q28" s="29"/>
      <c r="R28" s="29"/>
      <c r="S28" s="29"/>
      <c r="T28" s="29"/>
      <c r="U28" s="29"/>
      <c r="V28" s="29"/>
      <c r="W28" s="173" t="s">
        <v>36</v>
      </c>
      <c r="X28" s="173"/>
      <c r="Y28" s="173"/>
      <c r="Z28" s="173"/>
      <c r="AA28" s="173"/>
      <c r="AB28" s="173"/>
      <c r="AC28" s="173"/>
      <c r="AD28" s="173"/>
      <c r="AE28" s="173"/>
      <c r="AF28" s="29"/>
      <c r="AG28" s="29"/>
      <c r="AH28" s="29"/>
      <c r="AI28" s="29"/>
      <c r="AJ28" s="29"/>
      <c r="AK28" s="173" t="s">
        <v>37</v>
      </c>
      <c r="AL28" s="173"/>
      <c r="AM28" s="173"/>
      <c r="AN28" s="173"/>
      <c r="AO28" s="173"/>
      <c r="AP28" s="29"/>
      <c r="AQ28" s="29"/>
      <c r="AR28" s="30"/>
      <c r="BE28" s="163"/>
    </row>
    <row r="29" spans="1:71" s="3" customFormat="1" ht="14.45" customHeight="1" x14ac:dyDescent="0.2">
      <c r="B29" s="34"/>
      <c r="D29" s="24" t="s">
        <v>38</v>
      </c>
      <c r="F29" s="35" t="s">
        <v>39</v>
      </c>
      <c r="L29" s="176">
        <v>0.2</v>
      </c>
      <c r="M29" s="175"/>
      <c r="N29" s="175"/>
      <c r="O29" s="175"/>
      <c r="P29" s="175"/>
      <c r="Q29" s="36"/>
      <c r="R29" s="36"/>
      <c r="S29" s="36"/>
      <c r="T29" s="36"/>
      <c r="U29" s="36"/>
      <c r="V29" s="36"/>
      <c r="W29" s="174">
        <f>ROUND(AZ94, 2)</f>
        <v>0</v>
      </c>
      <c r="X29" s="175"/>
      <c r="Y29" s="175"/>
      <c r="Z29" s="175"/>
      <c r="AA29" s="175"/>
      <c r="AB29" s="175"/>
      <c r="AC29" s="175"/>
      <c r="AD29" s="175"/>
      <c r="AE29" s="175"/>
      <c r="AF29" s="36"/>
      <c r="AG29" s="36"/>
      <c r="AH29" s="36"/>
      <c r="AI29" s="36"/>
      <c r="AJ29" s="36"/>
      <c r="AK29" s="174">
        <f>ROUND(AV94, 2)</f>
        <v>0</v>
      </c>
      <c r="AL29" s="175"/>
      <c r="AM29" s="175"/>
      <c r="AN29" s="175"/>
      <c r="AO29" s="175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64"/>
    </row>
    <row r="30" spans="1:71" s="3" customFormat="1" ht="14.45" customHeight="1" x14ac:dyDescent="0.2">
      <c r="B30" s="34"/>
      <c r="F30" s="35" t="s">
        <v>40</v>
      </c>
      <c r="L30" s="176">
        <v>0.2</v>
      </c>
      <c r="M30" s="175"/>
      <c r="N30" s="175"/>
      <c r="O30" s="175"/>
      <c r="P30" s="175"/>
      <c r="Q30" s="36"/>
      <c r="R30" s="36"/>
      <c r="S30" s="36"/>
      <c r="T30" s="36"/>
      <c r="U30" s="36"/>
      <c r="V30" s="36"/>
      <c r="W30" s="174">
        <f>ROUND(BA94, 2)</f>
        <v>0</v>
      </c>
      <c r="X30" s="175"/>
      <c r="Y30" s="175"/>
      <c r="Z30" s="175"/>
      <c r="AA30" s="175"/>
      <c r="AB30" s="175"/>
      <c r="AC30" s="175"/>
      <c r="AD30" s="175"/>
      <c r="AE30" s="175"/>
      <c r="AF30" s="36"/>
      <c r="AG30" s="36"/>
      <c r="AH30" s="36"/>
      <c r="AI30" s="36"/>
      <c r="AJ30" s="36"/>
      <c r="AK30" s="174">
        <f>ROUND(AW94, 2)</f>
        <v>0</v>
      </c>
      <c r="AL30" s="175"/>
      <c r="AM30" s="175"/>
      <c r="AN30" s="175"/>
      <c r="AO30" s="175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64"/>
    </row>
    <row r="31" spans="1:71" s="3" customFormat="1" ht="14.45" hidden="1" customHeight="1" x14ac:dyDescent="0.2">
      <c r="B31" s="34"/>
      <c r="F31" s="24" t="s">
        <v>41</v>
      </c>
      <c r="L31" s="179">
        <v>0.2</v>
      </c>
      <c r="M31" s="178"/>
      <c r="N31" s="178"/>
      <c r="O31" s="178"/>
      <c r="P31" s="178"/>
      <c r="W31" s="177">
        <f>ROUND(BB94, 2)</f>
        <v>0</v>
      </c>
      <c r="X31" s="178"/>
      <c r="Y31" s="178"/>
      <c r="Z31" s="178"/>
      <c r="AA31" s="178"/>
      <c r="AB31" s="178"/>
      <c r="AC31" s="178"/>
      <c r="AD31" s="178"/>
      <c r="AE31" s="178"/>
      <c r="AK31" s="177">
        <v>0</v>
      </c>
      <c r="AL31" s="178"/>
      <c r="AM31" s="178"/>
      <c r="AN31" s="178"/>
      <c r="AO31" s="178"/>
      <c r="AR31" s="34"/>
      <c r="BE31" s="164"/>
    </row>
    <row r="32" spans="1:71" s="3" customFormat="1" ht="14.45" hidden="1" customHeight="1" x14ac:dyDescent="0.2">
      <c r="B32" s="34"/>
      <c r="F32" s="24" t="s">
        <v>42</v>
      </c>
      <c r="L32" s="179">
        <v>0.2</v>
      </c>
      <c r="M32" s="178"/>
      <c r="N32" s="178"/>
      <c r="O32" s="178"/>
      <c r="P32" s="178"/>
      <c r="W32" s="177">
        <f>ROUND(BC94, 2)</f>
        <v>0</v>
      </c>
      <c r="X32" s="178"/>
      <c r="Y32" s="178"/>
      <c r="Z32" s="178"/>
      <c r="AA32" s="178"/>
      <c r="AB32" s="178"/>
      <c r="AC32" s="178"/>
      <c r="AD32" s="178"/>
      <c r="AE32" s="178"/>
      <c r="AK32" s="177">
        <v>0</v>
      </c>
      <c r="AL32" s="178"/>
      <c r="AM32" s="178"/>
      <c r="AN32" s="178"/>
      <c r="AO32" s="178"/>
      <c r="AR32" s="34"/>
      <c r="BE32" s="164"/>
    </row>
    <row r="33" spans="1:57" s="3" customFormat="1" ht="14.45" hidden="1" customHeight="1" x14ac:dyDescent="0.2">
      <c r="B33" s="34"/>
      <c r="F33" s="35" t="s">
        <v>43</v>
      </c>
      <c r="L33" s="176">
        <v>0</v>
      </c>
      <c r="M33" s="175"/>
      <c r="N33" s="175"/>
      <c r="O33" s="175"/>
      <c r="P33" s="175"/>
      <c r="Q33" s="36"/>
      <c r="R33" s="36"/>
      <c r="S33" s="36"/>
      <c r="T33" s="36"/>
      <c r="U33" s="36"/>
      <c r="V33" s="36"/>
      <c r="W33" s="174">
        <f>ROUND(BD94, 2)</f>
        <v>0</v>
      </c>
      <c r="X33" s="175"/>
      <c r="Y33" s="175"/>
      <c r="Z33" s="175"/>
      <c r="AA33" s="175"/>
      <c r="AB33" s="175"/>
      <c r="AC33" s="175"/>
      <c r="AD33" s="175"/>
      <c r="AE33" s="175"/>
      <c r="AF33" s="36"/>
      <c r="AG33" s="36"/>
      <c r="AH33" s="36"/>
      <c r="AI33" s="36"/>
      <c r="AJ33" s="36"/>
      <c r="AK33" s="174">
        <v>0</v>
      </c>
      <c r="AL33" s="175"/>
      <c r="AM33" s="175"/>
      <c r="AN33" s="175"/>
      <c r="AO33" s="175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64"/>
    </row>
    <row r="34" spans="1:57" s="2" customFormat="1" ht="6.95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63"/>
    </row>
    <row r="35" spans="1:57" s="2" customFormat="1" ht="25.9" customHeight="1" x14ac:dyDescent="0.2">
      <c r="A35" s="29"/>
      <c r="B35" s="30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180" t="s">
        <v>46</v>
      </c>
      <c r="Y35" s="181"/>
      <c r="Z35" s="181"/>
      <c r="AA35" s="181"/>
      <c r="AB35" s="181"/>
      <c r="AC35" s="40"/>
      <c r="AD35" s="40"/>
      <c r="AE35" s="40"/>
      <c r="AF35" s="40"/>
      <c r="AG35" s="40"/>
      <c r="AH35" s="40"/>
      <c r="AI35" s="40"/>
      <c r="AJ35" s="40"/>
      <c r="AK35" s="182">
        <f>SUM(AK26:AK33)</f>
        <v>0</v>
      </c>
      <c r="AL35" s="181"/>
      <c r="AM35" s="181"/>
      <c r="AN35" s="181"/>
      <c r="AO35" s="183"/>
      <c r="AP35" s="38"/>
      <c r="AQ35" s="38"/>
      <c r="AR35" s="30"/>
      <c r="BE35" s="29"/>
    </row>
    <row r="36" spans="1:57" s="2" customFormat="1" ht="6.9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 x14ac:dyDescent="0.2">
      <c r="B50" s="17"/>
      <c r="AR50" s="17"/>
    </row>
    <row r="51" spans="1:57" ht="11.25" x14ac:dyDescent="0.2">
      <c r="B51" s="17"/>
      <c r="AR51" s="17"/>
    </row>
    <row r="52" spans="1:57" ht="11.25" x14ac:dyDescent="0.2">
      <c r="B52" s="17"/>
      <c r="AR52" s="17"/>
    </row>
    <row r="53" spans="1:57" ht="11.25" x14ac:dyDescent="0.2">
      <c r="B53" s="17"/>
      <c r="AR53" s="17"/>
    </row>
    <row r="54" spans="1:57" ht="11.25" x14ac:dyDescent="0.2">
      <c r="B54" s="17"/>
      <c r="AR54" s="17"/>
    </row>
    <row r="55" spans="1:57" ht="11.25" x14ac:dyDescent="0.2">
      <c r="B55" s="17"/>
      <c r="AR55" s="17"/>
    </row>
    <row r="56" spans="1:57" ht="11.25" x14ac:dyDescent="0.2">
      <c r="B56" s="17"/>
      <c r="AR56" s="17"/>
    </row>
    <row r="57" spans="1:57" ht="11.25" x14ac:dyDescent="0.2">
      <c r="B57" s="17"/>
      <c r="AR57" s="17"/>
    </row>
    <row r="58" spans="1:57" ht="11.25" x14ac:dyDescent="0.2">
      <c r="B58" s="17"/>
      <c r="AR58" s="17"/>
    </row>
    <row r="59" spans="1:57" ht="11.25" x14ac:dyDescent="0.2">
      <c r="B59" s="17"/>
      <c r="AR59" s="17"/>
    </row>
    <row r="60" spans="1:57" s="2" customFormat="1" ht="12.75" x14ac:dyDescent="0.2">
      <c r="A60" s="29"/>
      <c r="B60" s="30"/>
      <c r="C60" s="29"/>
      <c r="D60" s="45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49</v>
      </c>
      <c r="AI60" s="32"/>
      <c r="AJ60" s="32"/>
      <c r="AK60" s="32"/>
      <c r="AL60" s="32"/>
      <c r="AM60" s="45" t="s">
        <v>50</v>
      </c>
      <c r="AN60" s="32"/>
      <c r="AO60" s="32"/>
      <c r="AP60" s="29"/>
      <c r="AQ60" s="29"/>
      <c r="AR60" s="30"/>
      <c r="BE60" s="29"/>
    </row>
    <row r="61" spans="1:57" ht="11.25" x14ac:dyDescent="0.2">
      <c r="B61" s="17"/>
      <c r="AR61" s="17"/>
    </row>
    <row r="62" spans="1:57" ht="11.25" x14ac:dyDescent="0.2">
      <c r="B62" s="17"/>
      <c r="AR62" s="17"/>
    </row>
    <row r="63" spans="1:57" ht="11.25" x14ac:dyDescent="0.2">
      <c r="B63" s="17"/>
      <c r="AR63" s="17"/>
    </row>
    <row r="64" spans="1:57" s="2" customFormat="1" ht="12.75" x14ac:dyDescent="0.2">
      <c r="A64" s="29"/>
      <c r="B64" s="30"/>
      <c r="C64" s="29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 x14ac:dyDescent="0.2">
      <c r="B65" s="17"/>
      <c r="AR65" s="17"/>
    </row>
    <row r="66" spans="1:57" ht="11.25" x14ac:dyDescent="0.2">
      <c r="B66" s="17"/>
      <c r="AR66" s="17"/>
    </row>
    <row r="67" spans="1:57" ht="11.25" x14ac:dyDescent="0.2">
      <c r="B67" s="17"/>
      <c r="AR67" s="17"/>
    </row>
    <row r="68" spans="1:57" ht="11.25" x14ac:dyDescent="0.2">
      <c r="B68" s="17"/>
      <c r="AR68" s="17"/>
    </row>
    <row r="69" spans="1:57" ht="11.25" x14ac:dyDescent="0.2">
      <c r="B69" s="17"/>
      <c r="AR69" s="17"/>
    </row>
    <row r="70" spans="1:57" ht="11.25" x14ac:dyDescent="0.2">
      <c r="B70" s="17"/>
      <c r="AR70" s="17"/>
    </row>
    <row r="71" spans="1:57" ht="11.25" x14ac:dyDescent="0.2">
      <c r="B71" s="17"/>
      <c r="AR71" s="17"/>
    </row>
    <row r="72" spans="1:57" ht="11.25" x14ac:dyDescent="0.2">
      <c r="B72" s="17"/>
      <c r="AR72" s="17"/>
    </row>
    <row r="73" spans="1:57" ht="11.25" x14ac:dyDescent="0.2">
      <c r="B73" s="17"/>
      <c r="AR73" s="17"/>
    </row>
    <row r="74" spans="1:57" ht="11.25" x14ac:dyDescent="0.2">
      <c r="B74" s="17"/>
      <c r="AR74" s="17"/>
    </row>
    <row r="75" spans="1:57" s="2" customFormat="1" ht="12.75" x14ac:dyDescent="0.2">
      <c r="A75" s="29"/>
      <c r="B75" s="30"/>
      <c r="C75" s="29"/>
      <c r="D75" s="45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49</v>
      </c>
      <c r="AI75" s="32"/>
      <c r="AJ75" s="32"/>
      <c r="AK75" s="32"/>
      <c r="AL75" s="32"/>
      <c r="AM75" s="45" t="s">
        <v>50</v>
      </c>
      <c r="AN75" s="32"/>
      <c r="AO75" s="32"/>
      <c r="AP75" s="29"/>
      <c r="AQ75" s="29"/>
      <c r="AR75" s="30"/>
      <c r="BE75" s="29"/>
    </row>
    <row r="76" spans="1:57" s="2" customFormat="1" ht="11.25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 x14ac:dyDescent="0.2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0" s="2" customFormat="1" ht="6.95" customHeight="1" x14ac:dyDescent="0.2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0" s="2" customFormat="1" ht="24.95" customHeight="1" x14ac:dyDescent="0.2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 x14ac:dyDescent="0.2">
      <c r="B84" s="51"/>
      <c r="C84" s="24" t="s">
        <v>11</v>
      </c>
      <c r="AR84" s="51"/>
    </row>
    <row r="85" spans="1:90" s="5" customFormat="1" ht="36.950000000000003" customHeight="1" x14ac:dyDescent="0.2">
      <c r="B85" s="52"/>
      <c r="C85" s="53" t="s">
        <v>13</v>
      </c>
      <c r="L85" s="184" t="str">
        <f>K6</f>
        <v>Dom baníckych tradícií - banícka pamätná izba v obci Rakovnica</v>
      </c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R85" s="52"/>
    </row>
    <row r="86" spans="1:90" s="2" customFormat="1" ht="6.9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 x14ac:dyDescent="0.2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Rakovnica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186" t="str">
        <f>IF(AN8= "","",AN8)</f>
        <v/>
      </c>
      <c r="AN87" s="186"/>
      <c r="AO87" s="29"/>
      <c r="AP87" s="29"/>
      <c r="AQ87" s="29"/>
      <c r="AR87" s="30"/>
      <c r="BE87" s="29"/>
    </row>
    <row r="88" spans="1:90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25.7" customHeight="1" x14ac:dyDescent="0.2">
      <c r="A89" s="29"/>
      <c r="B89" s="30"/>
      <c r="C89" s="24" t="s">
        <v>20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Obec Rakovnica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187" t="str">
        <f>IF(E17="","",E17)</f>
        <v>TYFON s.r.o., Ing. Boris Šramko</v>
      </c>
      <c r="AN89" s="188"/>
      <c r="AO89" s="188"/>
      <c r="AP89" s="188"/>
      <c r="AQ89" s="29"/>
      <c r="AR89" s="30"/>
      <c r="AS89" s="189" t="s">
        <v>54</v>
      </c>
      <c r="AT89" s="19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0" s="2" customFormat="1" ht="15.2" customHeight="1" x14ac:dyDescent="0.2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187" t="str">
        <f>IF(E20="","",E20)</f>
        <v>Ing. Boris Šramko</v>
      </c>
      <c r="AN90" s="188"/>
      <c r="AO90" s="188"/>
      <c r="AP90" s="188"/>
      <c r="AQ90" s="29"/>
      <c r="AR90" s="30"/>
      <c r="AS90" s="191"/>
      <c r="AT90" s="19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0" s="2" customFormat="1" ht="10.9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1"/>
      <c r="AT91" s="19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0" s="2" customFormat="1" ht="29.25" customHeight="1" x14ac:dyDescent="0.2">
      <c r="A92" s="29"/>
      <c r="B92" s="30"/>
      <c r="C92" s="193" t="s">
        <v>55</v>
      </c>
      <c r="D92" s="194"/>
      <c r="E92" s="194"/>
      <c r="F92" s="194"/>
      <c r="G92" s="194"/>
      <c r="H92" s="60"/>
      <c r="I92" s="195" t="s">
        <v>56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6" t="s">
        <v>57</v>
      </c>
      <c r="AH92" s="194"/>
      <c r="AI92" s="194"/>
      <c r="AJ92" s="194"/>
      <c r="AK92" s="194"/>
      <c r="AL92" s="194"/>
      <c r="AM92" s="194"/>
      <c r="AN92" s="195" t="s">
        <v>58</v>
      </c>
      <c r="AO92" s="194"/>
      <c r="AP92" s="197"/>
      <c r="AQ92" s="61" t="s">
        <v>59</v>
      </c>
      <c r="AR92" s="30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29"/>
    </row>
    <row r="93" spans="1:90" s="2" customFormat="1" ht="10.9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0" s="6" customFormat="1" ht="32.450000000000003" customHeight="1" x14ac:dyDescent="0.2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01">
        <f>ROUND(AG95,2)</f>
        <v>0</v>
      </c>
      <c r="AH94" s="201"/>
      <c r="AI94" s="201"/>
      <c r="AJ94" s="201"/>
      <c r="AK94" s="201"/>
      <c r="AL94" s="201"/>
      <c r="AM94" s="201"/>
      <c r="AN94" s="202">
        <f>SUM(AG94,AT94)</f>
        <v>0</v>
      </c>
      <c r="AO94" s="202"/>
      <c r="AP94" s="202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73</v>
      </c>
      <c r="BT94" s="77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0" s="7" customFormat="1" ht="24.75" customHeight="1" x14ac:dyDescent="0.2">
      <c r="A95" s="78" t="s">
        <v>77</v>
      </c>
      <c r="B95" s="79"/>
      <c r="C95" s="80"/>
      <c r="D95" s="200"/>
      <c r="E95" s="200"/>
      <c r="F95" s="200"/>
      <c r="G95" s="200"/>
      <c r="H95" s="200"/>
      <c r="I95" s="81"/>
      <c r="J95" s="200" t="s">
        <v>14</v>
      </c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198">
        <f>'14-6-2023 - Dom baníckych...'!J28</f>
        <v>0</v>
      </c>
      <c r="AH95" s="199"/>
      <c r="AI95" s="199"/>
      <c r="AJ95" s="199"/>
      <c r="AK95" s="199"/>
      <c r="AL95" s="199"/>
      <c r="AM95" s="199"/>
      <c r="AN95" s="198">
        <f>SUM(AG95,AT95)</f>
        <v>0</v>
      </c>
      <c r="AO95" s="199"/>
      <c r="AP95" s="199"/>
      <c r="AQ95" s="82" t="s">
        <v>78</v>
      </c>
      <c r="AR95" s="79"/>
      <c r="AS95" s="83">
        <v>0</v>
      </c>
      <c r="AT95" s="84">
        <f>ROUND(SUM(AV95:AW95),2)</f>
        <v>0</v>
      </c>
      <c r="AU95" s="85">
        <f>'14-6-2023 - Dom baníckych...'!P137</f>
        <v>0</v>
      </c>
      <c r="AV95" s="84">
        <f>'14-6-2023 - Dom baníckych...'!J31</f>
        <v>0</v>
      </c>
      <c r="AW95" s="84">
        <f>'14-6-2023 - Dom baníckych...'!J32</f>
        <v>0</v>
      </c>
      <c r="AX95" s="84">
        <f>'14-6-2023 - Dom baníckych...'!J33</f>
        <v>0</v>
      </c>
      <c r="AY95" s="84">
        <f>'14-6-2023 - Dom baníckych...'!J34</f>
        <v>0</v>
      </c>
      <c r="AZ95" s="84">
        <f>'14-6-2023 - Dom baníckych...'!F31</f>
        <v>0</v>
      </c>
      <c r="BA95" s="84">
        <f>'14-6-2023 - Dom baníckych...'!F32</f>
        <v>0</v>
      </c>
      <c r="BB95" s="84">
        <f>'14-6-2023 - Dom baníckych...'!F33</f>
        <v>0</v>
      </c>
      <c r="BC95" s="84">
        <f>'14-6-2023 - Dom baníckych...'!F34</f>
        <v>0</v>
      </c>
      <c r="BD95" s="86">
        <f>'14-6-2023 - Dom baníckych...'!F35</f>
        <v>0</v>
      </c>
      <c r="BT95" s="87" t="s">
        <v>79</v>
      </c>
      <c r="BU95" s="87" t="s">
        <v>80</v>
      </c>
      <c r="BV95" s="87" t="s">
        <v>75</v>
      </c>
      <c r="BW95" s="87" t="s">
        <v>4</v>
      </c>
      <c r="BX95" s="87" t="s">
        <v>76</v>
      </c>
      <c r="CL95" s="87" t="s">
        <v>1</v>
      </c>
    </row>
    <row r="96" spans="1:90" s="2" customFormat="1" ht="30" customHeight="1" x14ac:dyDescent="0.2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 x14ac:dyDescent="0.2">
      <c r="A97" s="29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4-6-2023 - Dom baníckych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6"/>
  <sheetViews>
    <sheetView showGridLines="0" tabSelected="1" topLeftCell="A231" workbookViewId="0">
      <selection activeCell="J10" sqref="J10"/>
    </sheetView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03" t="s">
        <v>5</v>
      </c>
      <c r="M2" s="166"/>
      <c r="N2" s="166"/>
      <c r="O2" s="166"/>
      <c r="P2" s="166"/>
      <c r="Q2" s="166"/>
      <c r="R2" s="166"/>
      <c r="S2" s="166"/>
      <c r="T2" s="166"/>
      <c r="U2" s="166"/>
      <c r="V2" s="166"/>
      <c r="AT2" s="14" t="s">
        <v>4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 x14ac:dyDescent="0.2">
      <c r="B4" s="17"/>
      <c r="D4" s="18" t="s">
        <v>81</v>
      </c>
      <c r="L4" s="17"/>
      <c r="M4" s="88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2" customFormat="1" ht="12" customHeight="1" x14ac:dyDescent="0.2">
      <c r="A6" s="29"/>
      <c r="B6" s="30"/>
      <c r="C6" s="29"/>
      <c r="D6" s="24" t="s">
        <v>13</v>
      </c>
      <c r="E6" s="29"/>
      <c r="F6" s="29"/>
      <c r="G6" s="29"/>
      <c r="H6" s="29"/>
      <c r="I6" s="29"/>
      <c r="J6" s="29"/>
      <c r="K6" s="29"/>
      <c r="L6" s="4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30" customHeight="1" x14ac:dyDescent="0.2">
      <c r="A7" s="29"/>
      <c r="B7" s="30"/>
      <c r="C7" s="29"/>
      <c r="D7" s="29"/>
      <c r="E7" s="184" t="s">
        <v>14</v>
      </c>
      <c r="F7" s="204"/>
      <c r="G7" s="204"/>
      <c r="H7" s="204"/>
      <c r="I7" s="29"/>
      <c r="J7" s="29"/>
      <c r="K7" s="29"/>
      <c r="L7" s="4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 ht="11.25" x14ac:dyDescent="0.2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 x14ac:dyDescent="0.2">
      <c r="A9" s="29"/>
      <c r="B9" s="30"/>
      <c r="C9" s="29"/>
      <c r="D9" s="24" t="s">
        <v>15</v>
      </c>
      <c r="E9" s="29"/>
      <c r="F9" s="22" t="s">
        <v>1</v>
      </c>
      <c r="G9" s="29"/>
      <c r="H9" s="29"/>
      <c r="I9" s="24" t="s">
        <v>16</v>
      </c>
      <c r="J9" s="22" t="s">
        <v>1</v>
      </c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17</v>
      </c>
      <c r="E10" s="29"/>
      <c r="F10" s="22" t="s">
        <v>18</v>
      </c>
      <c r="G10" s="29"/>
      <c r="H10" s="29"/>
      <c r="I10" s="24" t="s">
        <v>19</v>
      </c>
      <c r="J10" s="55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 x14ac:dyDescent="0.2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20</v>
      </c>
      <c r="E12" s="29"/>
      <c r="F12" s="29"/>
      <c r="G12" s="29"/>
      <c r="H12" s="29"/>
      <c r="I12" s="24" t="s">
        <v>21</v>
      </c>
      <c r="J12" s="22" t="s">
        <v>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 x14ac:dyDescent="0.2">
      <c r="A13" s="29"/>
      <c r="B13" s="30"/>
      <c r="C13" s="29"/>
      <c r="D13" s="29"/>
      <c r="E13" s="22" t="s">
        <v>22</v>
      </c>
      <c r="F13" s="29"/>
      <c r="G13" s="29"/>
      <c r="H13" s="29"/>
      <c r="I13" s="24" t="s">
        <v>23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 x14ac:dyDescent="0.2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 x14ac:dyDescent="0.2">
      <c r="A15" s="29"/>
      <c r="B15" s="30"/>
      <c r="C15" s="29"/>
      <c r="D15" s="24" t="s">
        <v>24</v>
      </c>
      <c r="E15" s="29"/>
      <c r="F15" s="29"/>
      <c r="G15" s="29"/>
      <c r="H15" s="29"/>
      <c r="I15" s="24" t="s">
        <v>21</v>
      </c>
      <c r="J15" s="25" t="str">
        <f>'Rekapitulácia stavby'!AN13</f>
        <v>Vyplň údaj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 x14ac:dyDescent="0.2">
      <c r="A16" s="29"/>
      <c r="B16" s="30"/>
      <c r="C16" s="29"/>
      <c r="D16" s="29"/>
      <c r="E16" s="205" t="str">
        <f>'Rekapitulácia stavby'!E14</f>
        <v>Vyplň údaj</v>
      </c>
      <c r="F16" s="165"/>
      <c r="G16" s="165"/>
      <c r="H16" s="165"/>
      <c r="I16" s="24" t="s">
        <v>23</v>
      </c>
      <c r="J16" s="25" t="str">
        <f>'Rekapitulácia stavby'!AN14</f>
        <v>Vyplň údaj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 x14ac:dyDescent="0.2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 x14ac:dyDescent="0.2">
      <c r="A18" s="29"/>
      <c r="B18" s="30"/>
      <c r="C18" s="29"/>
      <c r="D18" s="24" t="s">
        <v>26</v>
      </c>
      <c r="E18" s="29"/>
      <c r="F18" s="29"/>
      <c r="G18" s="29"/>
      <c r="H18" s="29"/>
      <c r="I18" s="24" t="s">
        <v>21</v>
      </c>
      <c r="J18" s="22" t="s">
        <v>27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 x14ac:dyDescent="0.2">
      <c r="A19" s="29"/>
      <c r="B19" s="30"/>
      <c r="C19" s="29"/>
      <c r="D19" s="29"/>
      <c r="E19" s="22" t="s">
        <v>28</v>
      </c>
      <c r="F19" s="29"/>
      <c r="G19" s="29"/>
      <c r="H19" s="29"/>
      <c r="I19" s="24" t="s">
        <v>23</v>
      </c>
      <c r="J19" s="22" t="s">
        <v>1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 x14ac:dyDescent="0.2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 x14ac:dyDescent="0.2">
      <c r="A21" s="29"/>
      <c r="B21" s="30"/>
      <c r="C21" s="29"/>
      <c r="D21" s="24" t="s">
        <v>31</v>
      </c>
      <c r="E21" s="29"/>
      <c r="F21" s="29"/>
      <c r="G21" s="29"/>
      <c r="H21" s="29"/>
      <c r="I21" s="24" t="s">
        <v>21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 x14ac:dyDescent="0.2">
      <c r="A22" s="29"/>
      <c r="B22" s="30"/>
      <c r="C22" s="29"/>
      <c r="D22" s="29"/>
      <c r="E22" s="22" t="s">
        <v>32</v>
      </c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 x14ac:dyDescent="0.2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 x14ac:dyDescent="0.2">
      <c r="A24" s="29"/>
      <c r="B24" s="30"/>
      <c r="C24" s="29"/>
      <c r="D24" s="24" t="s">
        <v>33</v>
      </c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 x14ac:dyDescent="0.2">
      <c r="A25" s="89"/>
      <c r="B25" s="90"/>
      <c r="C25" s="89"/>
      <c r="D25" s="89"/>
      <c r="E25" s="170" t="s">
        <v>1</v>
      </c>
      <c r="F25" s="170"/>
      <c r="G25" s="170"/>
      <c r="H25" s="170"/>
      <c r="I25" s="89"/>
      <c r="J25" s="89"/>
      <c r="K25" s="89"/>
      <c r="L25" s="91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" customFormat="1" ht="6.95" customHeight="1" x14ac:dyDescent="0.2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66"/>
      <c r="E27" s="66"/>
      <c r="F27" s="66"/>
      <c r="G27" s="66"/>
      <c r="H27" s="66"/>
      <c r="I27" s="66"/>
      <c r="J27" s="66"/>
      <c r="K27" s="66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 x14ac:dyDescent="0.2">
      <c r="A28" s="29"/>
      <c r="B28" s="30"/>
      <c r="C28" s="29"/>
      <c r="D28" s="92" t="s">
        <v>34</v>
      </c>
      <c r="E28" s="29"/>
      <c r="F28" s="29"/>
      <c r="G28" s="29"/>
      <c r="H28" s="29"/>
      <c r="I28" s="29"/>
      <c r="J28" s="71">
        <f>ROUND(J137, 2)</f>
        <v>0</v>
      </c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 x14ac:dyDescent="0.2">
      <c r="A30" s="29"/>
      <c r="B30" s="30"/>
      <c r="C30" s="29"/>
      <c r="D30" s="29"/>
      <c r="E30" s="29"/>
      <c r="F30" s="33" t="s">
        <v>36</v>
      </c>
      <c r="G30" s="29"/>
      <c r="H30" s="29"/>
      <c r="I30" s="33" t="s">
        <v>35</v>
      </c>
      <c r="J30" s="33" t="s">
        <v>37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 x14ac:dyDescent="0.2">
      <c r="A31" s="29"/>
      <c r="B31" s="30"/>
      <c r="C31" s="29"/>
      <c r="D31" s="93" t="s">
        <v>38</v>
      </c>
      <c r="E31" s="35" t="s">
        <v>39</v>
      </c>
      <c r="F31" s="94">
        <f>ROUND((SUM(BE137:BE245)),  2)</f>
        <v>0</v>
      </c>
      <c r="G31" s="95"/>
      <c r="H31" s="95"/>
      <c r="I31" s="96">
        <v>0.2</v>
      </c>
      <c r="J31" s="94">
        <f>ROUND(((SUM(BE137:BE245))*I31),  2)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35" t="s">
        <v>40</v>
      </c>
      <c r="F32" s="94">
        <f>ROUND((SUM(BF137:BF245)),  2)</f>
        <v>0</v>
      </c>
      <c r="G32" s="95"/>
      <c r="H32" s="95"/>
      <c r="I32" s="96">
        <v>0.2</v>
      </c>
      <c r="J32" s="94">
        <f>ROUND(((SUM(BF137:BF245))*I32), 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 x14ac:dyDescent="0.2">
      <c r="A33" s="29"/>
      <c r="B33" s="30"/>
      <c r="C33" s="29"/>
      <c r="D33" s="29"/>
      <c r="E33" s="24" t="s">
        <v>41</v>
      </c>
      <c r="F33" s="97">
        <f>ROUND((SUM(BG137:BG245)),  2)</f>
        <v>0</v>
      </c>
      <c r="G33" s="29"/>
      <c r="H33" s="29"/>
      <c r="I33" s="98">
        <v>0.2</v>
      </c>
      <c r="J33" s="97">
        <f>0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 x14ac:dyDescent="0.2">
      <c r="A34" s="29"/>
      <c r="B34" s="30"/>
      <c r="C34" s="29"/>
      <c r="D34" s="29"/>
      <c r="E34" s="24" t="s">
        <v>42</v>
      </c>
      <c r="F34" s="97">
        <f>ROUND((SUM(BH137:BH245)),  2)</f>
        <v>0</v>
      </c>
      <c r="G34" s="29"/>
      <c r="H34" s="29"/>
      <c r="I34" s="98">
        <v>0.2</v>
      </c>
      <c r="J34" s="97">
        <f>0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35" t="s">
        <v>43</v>
      </c>
      <c r="F35" s="94">
        <f>ROUND((SUM(BI137:BI245)),  2)</f>
        <v>0</v>
      </c>
      <c r="G35" s="95"/>
      <c r="H35" s="95"/>
      <c r="I35" s="96">
        <v>0</v>
      </c>
      <c r="J35" s="94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 x14ac:dyDescent="0.2">
      <c r="A37" s="29"/>
      <c r="B37" s="30"/>
      <c r="C37" s="99"/>
      <c r="D37" s="100" t="s">
        <v>44</v>
      </c>
      <c r="E37" s="60"/>
      <c r="F37" s="60"/>
      <c r="G37" s="101" t="s">
        <v>45</v>
      </c>
      <c r="H37" s="102" t="s">
        <v>46</v>
      </c>
      <c r="I37" s="60"/>
      <c r="J37" s="103">
        <f>SUM(J28:J35)</f>
        <v>0</v>
      </c>
      <c r="K37" s="104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 x14ac:dyDescent="0.2">
      <c r="B39" s="17"/>
      <c r="L39" s="17"/>
    </row>
    <row r="40" spans="1:31" s="1" customFormat="1" ht="14.45" customHeight="1" x14ac:dyDescent="0.2">
      <c r="B40" s="17"/>
      <c r="L40" s="17"/>
    </row>
    <row r="41" spans="1:31" s="1" customFormat="1" ht="14.45" customHeight="1" x14ac:dyDescent="0.2">
      <c r="B41" s="17"/>
      <c r="L41" s="17"/>
    </row>
    <row r="42" spans="1:31" s="1" customFormat="1" ht="14.45" customHeight="1" x14ac:dyDescent="0.2">
      <c r="B42" s="17"/>
      <c r="L42" s="17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 x14ac:dyDescent="0.2">
      <c r="B51" s="17"/>
      <c r="L51" s="17"/>
    </row>
    <row r="52" spans="1:31" ht="11.25" x14ac:dyDescent="0.2">
      <c r="B52" s="17"/>
      <c r="L52" s="17"/>
    </row>
    <row r="53" spans="1:31" ht="11.25" x14ac:dyDescent="0.2">
      <c r="B53" s="17"/>
      <c r="L53" s="17"/>
    </row>
    <row r="54" spans="1:31" ht="11.25" x14ac:dyDescent="0.2">
      <c r="B54" s="17"/>
      <c r="L54" s="17"/>
    </row>
    <row r="55" spans="1:31" ht="11.25" x14ac:dyDescent="0.2">
      <c r="B55" s="17"/>
      <c r="L55" s="17"/>
    </row>
    <row r="56" spans="1:31" ht="11.25" x14ac:dyDescent="0.2">
      <c r="B56" s="17"/>
      <c r="L56" s="17"/>
    </row>
    <row r="57" spans="1:31" ht="11.25" x14ac:dyDescent="0.2">
      <c r="B57" s="17"/>
      <c r="L57" s="17"/>
    </row>
    <row r="58" spans="1:31" ht="11.25" x14ac:dyDescent="0.2">
      <c r="B58" s="17"/>
      <c r="L58" s="17"/>
    </row>
    <row r="59" spans="1:31" ht="11.25" x14ac:dyDescent="0.2">
      <c r="B59" s="17"/>
      <c r="L59" s="17"/>
    </row>
    <row r="60" spans="1:31" ht="11.25" x14ac:dyDescent="0.2">
      <c r="B60" s="17"/>
      <c r="L60" s="17"/>
    </row>
    <row r="61" spans="1:31" s="2" customFormat="1" ht="12.75" x14ac:dyDescent="0.2">
      <c r="A61" s="29"/>
      <c r="B61" s="30"/>
      <c r="C61" s="29"/>
      <c r="D61" s="45" t="s">
        <v>49</v>
      </c>
      <c r="E61" s="32"/>
      <c r="F61" s="105" t="s">
        <v>50</v>
      </c>
      <c r="G61" s="45" t="s">
        <v>49</v>
      </c>
      <c r="H61" s="32"/>
      <c r="I61" s="32"/>
      <c r="J61" s="10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 x14ac:dyDescent="0.2">
      <c r="B62" s="17"/>
      <c r="L62" s="17"/>
    </row>
    <row r="63" spans="1:31" ht="11.25" x14ac:dyDescent="0.2">
      <c r="B63" s="17"/>
      <c r="L63" s="17"/>
    </row>
    <row r="64" spans="1:31" ht="11.25" x14ac:dyDescent="0.2">
      <c r="B64" s="17"/>
      <c r="L64" s="17"/>
    </row>
    <row r="65" spans="1:31" s="2" customFormat="1" ht="12.75" x14ac:dyDescent="0.2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 x14ac:dyDescent="0.2">
      <c r="B66" s="17"/>
      <c r="L66" s="17"/>
    </row>
    <row r="67" spans="1:31" ht="11.25" x14ac:dyDescent="0.2">
      <c r="B67" s="17"/>
      <c r="L67" s="17"/>
    </row>
    <row r="68" spans="1:31" ht="11.25" x14ac:dyDescent="0.2">
      <c r="B68" s="17"/>
      <c r="L68" s="17"/>
    </row>
    <row r="69" spans="1:31" ht="11.25" x14ac:dyDescent="0.2">
      <c r="B69" s="17"/>
      <c r="L69" s="17"/>
    </row>
    <row r="70" spans="1:31" ht="11.25" x14ac:dyDescent="0.2">
      <c r="B70" s="17"/>
      <c r="L70" s="17"/>
    </row>
    <row r="71" spans="1:31" ht="11.25" x14ac:dyDescent="0.2">
      <c r="B71" s="17"/>
      <c r="L71" s="17"/>
    </row>
    <row r="72" spans="1:31" ht="11.25" x14ac:dyDescent="0.2">
      <c r="B72" s="17"/>
      <c r="L72" s="17"/>
    </row>
    <row r="73" spans="1:31" ht="11.25" x14ac:dyDescent="0.2">
      <c r="B73" s="17"/>
      <c r="L73" s="17"/>
    </row>
    <row r="74" spans="1:31" ht="11.25" x14ac:dyDescent="0.2">
      <c r="B74" s="17"/>
      <c r="L74" s="17"/>
    </row>
    <row r="75" spans="1:31" ht="11.25" x14ac:dyDescent="0.2">
      <c r="B75" s="17"/>
      <c r="L75" s="17"/>
    </row>
    <row r="76" spans="1:31" s="2" customFormat="1" ht="12.75" x14ac:dyDescent="0.2">
      <c r="A76" s="29"/>
      <c r="B76" s="30"/>
      <c r="C76" s="29"/>
      <c r="D76" s="45" t="s">
        <v>49</v>
      </c>
      <c r="E76" s="32"/>
      <c r="F76" s="105" t="s">
        <v>50</v>
      </c>
      <c r="G76" s="45" t="s">
        <v>49</v>
      </c>
      <c r="H76" s="32"/>
      <c r="I76" s="32"/>
      <c r="J76" s="10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18" t="s">
        <v>82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30" customHeight="1" x14ac:dyDescent="0.2">
      <c r="A85" s="29"/>
      <c r="B85" s="30"/>
      <c r="C85" s="29"/>
      <c r="D85" s="29"/>
      <c r="E85" s="184" t="str">
        <f>E7</f>
        <v>Dom baníckych tradícií - banícka pamätná izba v obci Rakovnica</v>
      </c>
      <c r="F85" s="204"/>
      <c r="G85" s="204"/>
      <c r="H85" s="20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 x14ac:dyDescent="0.2">
      <c r="A87" s="29"/>
      <c r="B87" s="30"/>
      <c r="C87" s="24" t="s">
        <v>17</v>
      </c>
      <c r="D87" s="29"/>
      <c r="E87" s="29"/>
      <c r="F87" s="22" t="str">
        <f>F10</f>
        <v>Rakovnica</v>
      </c>
      <c r="G87" s="29"/>
      <c r="H87" s="29"/>
      <c r="I87" s="24" t="s">
        <v>19</v>
      </c>
      <c r="J87" s="55" t="str">
        <f>IF(J10="","",J10)</f>
        <v/>
      </c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25.7" customHeight="1" x14ac:dyDescent="0.2">
      <c r="A89" s="29"/>
      <c r="B89" s="30"/>
      <c r="C89" s="24" t="s">
        <v>20</v>
      </c>
      <c r="D89" s="29"/>
      <c r="E89" s="29"/>
      <c r="F89" s="22" t="str">
        <f>E13</f>
        <v>Obec Rakovnica</v>
      </c>
      <c r="G89" s="29"/>
      <c r="H89" s="29"/>
      <c r="I89" s="24" t="s">
        <v>26</v>
      </c>
      <c r="J89" s="27" t="str">
        <f>E19</f>
        <v>TYFON s.r.o., Ing. Boris Šramko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 x14ac:dyDescent="0.2">
      <c r="A90" s="29"/>
      <c r="B90" s="30"/>
      <c r="C90" s="24" t="s">
        <v>24</v>
      </c>
      <c r="D90" s="29"/>
      <c r="E90" s="29"/>
      <c r="F90" s="22" t="str">
        <f>IF(E16="","",E16)</f>
        <v>Vyplň údaj</v>
      </c>
      <c r="G90" s="29"/>
      <c r="H90" s="29"/>
      <c r="I90" s="24" t="s">
        <v>31</v>
      </c>
      <c r="J90" s="27" t="str">
        <f>E22</f>
        <v>Ing. Boris Šramko</v>
      </c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 x14ac:dyDescent="0.2">
      <c r="A92" s="29"/>
      <c r="B92" s="30"/>
      <c r="C92" s="107" t="s">
        <v>83</v>
      </c>
      <c r="D92" s="99"/>
      <c r="E92" s="99"/>
      <c r="F92" s="99"/>
      <c r="G92" s="99"/>
      <c r="H92" s="99"/>
      <c r="I92" s="99"/>
      <c r="J92" s="108" t="s">
        <v>84</v>
      </c>
      <c r="K92" s="9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 x14ac:dyDescent="0.2">
      <c r="A94" s="29"/>
      <c r="B94" s="30"/>
      <c r="C94" s="109" t="s">
        <v>85</v>
      </c>
      <c r="D94" s="29"/>
      <c r="E94" s="29"/>
      <c r="F94" s="29"/>
      <c r="G94" s="29"/>
      <c r="H94" s="29"/>
      <c r="I94" s="29"/>
      <c r="J94" s="71">
        <f>J137</f>
        <v>0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86</v>
      </c>
    </row>
    <row r="95" spans="1:47" s="9" customFormat="1" ht="24.95" customHeight="1" x14ac:dyDescent="0.2">
      <c r="B95" s="110"/>
      <c r="D95" s="111" t="s">
        <v>87</v>
      </c>
      <c r="E95" s="112"/>
      <c r="F95" s="112"/>
      <c r="G95" s="112"/>
      <c r="H95" s="112"/>
      <c r="I95" s="112"/>
      <c r="J95" s="113">
        <f>J138</f>
        <v>0</v>
      </c>
      <c r="L95" s="110"/>
    </row>
    <row r="96" spans="1:47" s="10" customFormat="1" ht="19.899999999999999" customHeight="1" x14ac:dyDescent="0.2">
      <c r="B96" s="114"/>
      <c r="D96" s="115" t="s">
        <v>88</v>
      </c>
      <c r="E96" s="116"/>
      <c r="F96" s="116"/>
      <c r="G96" s="116"/>
      <c r="H96" s="116"/>
      <c r="I96" s="116"/>
      <c r="J96" s="117">
        <f>J139</f>
        <v>0</v>
      </c>
      <c r="L96" s="114"/>
    </row>
    <row r="97" spans="2:12" s="10" customFormat="1" ht="19.899999999999999" customHeight="1" x14ac:dyDescent="0.2">
      <c r="B97" s="114"/>
      <c r="D97" s="115" t="s">
        <v>89</v>
      </c>
      <c r="E97" s="116"/>
      <c r="F97" s="116"/>
      <c r="G97" s="116"/>
      <c r="H97" s="116"/>
      <c r="I97" s="116"/>
      <c r="J97" s="117">
        <f>J144</f>
        <v>0</v>
      </c>
      <c r="L97" s="114"/>
    </row>
    <row r="98" spans="2:12" s="10" customFormat="1" ht="19.899999999999999" customHeight="1" x14ac:dyDescent="0.2">
      <c r="B98" s="114"/>
      <c r="D98" s="115" t="s">
        <v>90</v>
      </c>
      <c r="E98" s="116"/>
      <c r="F98" s="116"/>
      <c r="G98" s="116"/>
      <c r="H98" s="116"/>
      <c r="I98" s="116"/>
      <c r="J98" s="117">
        <f>J148</f>
        <v>0</v>
      </c>
      <c r="L98" s="114"/>
    </row>
    <row r="99" spans="2:12" s="10" customFormat="1" ht="19.899999999999999" customHeight="1" x14ac:dyDescent="0.2">
      <c r="B99" s="114"/>
      <c r="D99" s="115" t="s">
        <v>91</v>
      </c>
      <c r="E99" s="116"/>
      <c r="F99" s="116"/>
      <c r="G99" s="116"/>
      <c r="H99" s="116"/>
      <c r="I99" s="116"/>
      <c r="J99" s="117">
        <f>J153</f>
        <v>0</v>
      </c>
      <c r="L99" s="114"/>
    </row>
    <row r="100" spans="2:12" s="10" customFormat="1" ht="19.899999999999999" customHeight="1" x14ac:dyDescent="0.2">
      <c r="B100" s="114"/>
      <c r="D100" s="115" t="s">
        <v>92</v>
      </c>
      <c r="E100" s="116"/>
      <c r="F100" s="116"/>
      <c r="G100" s="116"/>
      <c r="H100" s="116"/>
      <c r="I100" s="116"/>
      <c r="J100" s="117">
        <f>J159</f>
        <v>0</v>
      </c>
      <c r="L100" s="114"/>
    </row>
    <row r="101" spans="2:12" s="10" customFormat="1" ht="19.899999999999999" customHeight="1" x14ac:dyDescent="0.2">
      <c r="B101" s="114"/>
      <c r="D101" s="115" t="s">
        <v>93</v>
      </c>
      <c r="E101" s="116"/>
      <c r="F101" s="116"/>
      <c r="G101" s="116"/>
      <c r="H101" s="116"/>
      <c r="I101" s="116"/>
      <c r="J101" s="117">
        <f>J162</f>
        <v>0</v>
      </c>
      <c r="L101" s="114"/>
    </row>
    <row r="102" spans="2:12" s="10" customFormat="1" ht="19.899999999999999" customHeight="1" x14ac:dyDescent="0.2">
      <c r="B102" s="114"/>
      <c r="D102" s="115" t="s">
        <v>94</v>
      </c>
      <c r="E102" s="116"/>
      <c r="F102" s="116"/>
      <c r="G102" s="116"/>
      <c r="H102" s="116"/>
      <c r="I102" s="116"/>
      <c r="J102" s="117">
        <f>J164</f>
        <v>0</v>
      </c>
      <c r="L102" s="114"/>
    </row>
    <row r="103" spans="2:12" s="9" customFormat="1" ht="24.95" customHeight="1" x14ac:dyDescent="0.2">
      <c r="B103" s="110"/>
      <c r="D103" s="111" t="s">
        <v>95</v>
      </c>
      <c r="E103" s="112"/>
      <c r="F103" s="112"/>
      <c r="G103" s="112"/>
      <c r="H103" s="112"/>
      <c r="I103" s="112"/>
      <c r="J103" s="113">
        <f>J172</f>
        <v>0</v>
      </c>
      <c r="L103" s="110"/>
    </row>
    <row r="104" spans="2:12" s="10" customFormat="1" ht="19.899999999999999" customHeight="1" x14ac:dyDescent="0.2">
      <c r="B104" s="114"/>
      <c r="D104" s="115" t="s">
        <v>96</v>
      </c>
      <c r="E104" s="116"/>
      <c r="F104" s="116"/>
      <c r="G104" s="116"/>
      <c r="H104" s="116"/>
      <c r="I104" s="116"/>
      <c r="J104" s="117">
        <f>J173</f>
        <v>0</v>
      </c>
      <c r="L104" s="114"/>
    </row>
    <row r="105" spans="2:12" s="10" customFormat="1" ht="19.899999999999999" customHeight="1" x14ac:dyDescent="0.2">
      <c r="B105" s="114"/>
      <c r="D105" s="115" t="s">
        <v>97</v>
      </c>
      <c r="E105" s="116"/>
      <c r="F105" s="116"/>
      <c r="G105" s="116"/>
      <c r="H105" s="116"/>
      <c r="I105" s="116"/>
      <c r="J105" s="117">
        <f>J175</f>
        <v>0</v>
      </c>
      <c r="L105" s="114"/>
    </row>
    <row r="106" spans="2:12" s="10" customFormat="1" ht="19.899999999999999" customHeight="1" x14ac:dyDescent="0.2">
      <c r="B106" s="114"/>
      <c r="D106" s="115" t="s">
        <v>98</v>
      </c>
      <c r="E106" s="116"/>
      <c r="F106" s="116"/>
      <c r="G106" s="116"/>
      <c r="H106" s="116"/>
      <c r="I106" s="116"/>
      <c r="J106" s="117">
        <f>J177</f>
        <v>0</v>
      </c>
      <c r="L106" s="114"/>
    </row>
    <row r="107" spans="2:12" s="10" customFormat="1" ht="19.899999999999999" customHeight="1" x14ac:dyDescent="0.2">
      <c r="B107" s="114"/>
      <c r="D107" s="115" t="s">
        <v>99</v>
      </c>
      <c r="E107" s="116"/>
      <c r="F107" s="116"/>
      <c r="G107" s="116"/>
      <c r="H107" s="116"/>
      <c r="I107" s="116"/>
      <c r="J107" s="117">
        <f>J182</f>
        <v>0</v>
      </c>
      <c r="L107" s="114"/>
    </row>
    <row r="108" spans="2:12" s="10" customFormat="1" ht="19.899999999999999" customHeight="1" x14ac:dyDescent="0.2">
      <c r="B108" s="114"/>
      <c r="D108" s="115" t="s">
        <v>100</v>
      </c>
      <c r="E108" s="116"/>
      <c r="F108" s="116"/>
      <c r="G108" s="116"/>
      <c r="H108" s="116"/>
      <c r="I108" s="116"/>
      <c r="J108" s="117">
        <f>J184</f>
        <v>0</v>
      </c>
      <c r="L108" s="114"/>
    </row>
    <row r="109" spans="2:12" s="10" customFormat="1" ht="19.899999999999999" customHeight="1" x14ac:dyDescent="0.2">
      <c r="B109" s="114"/>
      <c r="D109" s="115" t="s">
        <v>101</v>
      </c>
      <c r="E109" s="116"/>
      <c r="F109" s="116"/>
      <c r="G109" s="116"/>
      <c r="H109" s="116"/>
      <c r="I109" s="116"/>
      <c r="J109" s="117">
        <f>J195</f>
        <v>0</v>
      </c>
      <c r="L109" s="114"/>
    </row>
    <row r="110" spans="2:12" s="10" customFormat="1" ht="19.899999999999999" customHeight="1" x14ac:dyDescent="0.2">
      <c r="B110" s="114"/>
      <c r="D110" s="115" t="s">
        <v>102</v>
      </c>
      <c r="E110" s="116"/>
      <c r="F110" s="116"/>
      <c r="G110" s="116"/>
      <c r="H110" s="116"/>
      <c r="I110" s="116"/>
      <c r="J110" s="117">
        <f>J200</f>
        <v>0</v>
      </c>
      <c r="L110" s="114"/>
    </row>
    <row r="111" spans="2:12" s="10" customFormat="1" ht="19.899999999999999" customHeight="1" x14ac:dyDescent="0.2">
      <c r="B111" s="114"/>
      <c r="D111" s="115" t="s">
        <v>103</v>
      </c>
      <c r="E111" s="116"/>
      <c r="F111" s="116"/>
      <c r="G111" s="116"/>
      <c r="H111" s="116"/>
      <c r="I111" s="116"/>
      <c r="J111" s="117">
        <f>J220</f>
        <v>0</v>
      </c>
      <c r="L111" s="114"/>
    </row>
    <row r="112" spans="2:12" s="10" customFormat="1" ht="19.899999999999999" customHeight="1" x14ac:dyDescent="0.2">
      <c r="B112" s="114"/>
      <c r="D112" s="115" t="s">
        <v>104</v>
      </c>
      <c r="E112" s="116"/>
      <c r="F112" s="116"/>
      <c r="G112" s="116"/>
      <c r="H112" s="116"/>
      <c r="I112" s="116"/>
      <c r="J112" s="117">
        <f>J226</f>
        <v>0</v>
      </c>
      <c r="L112" s="114"/>
    </row>
    <row r="113" spans="1:31" s="10" customFormat="1" ht="19.899999999999999" customHeight="1" x14ac:dyDescent="0.2">
      <c r="B113" s="114"/>
      <c r="D113" s="115" t="s">
        <v>105</v>
      </c>
      <c r="E113" s="116"/>
      <c r="F113" s="116"/>
      <c r="G113" s="116"/>
      <c r="H113" s="116"/>
      <c r="I113" s="116"/>
      <c r="J113" s="117">
        <f>J228</f>
        <v>0</v>
      </c>
      <c r="L113" s="114"/>
    </row>
    <row r="114" spans="1:31" s="10" customFormat="1" ht="19.899999999999999" customHeight="1" x14ac:dyDescent="0.2">
      <c r="B114" s="114"/>
      <c r="D114" s="115" t="s">
        <v>106</v>
      </c>
      <c r="E114" s="116"/>
      <c r="F114" s="116"/>
      <c r="G114" s="116"/>
      <c r="H114" s="116"/>
      <c r="I114" s="116"/>
      <c r="J114" s="117">
        <f>J231</f>
        <v>0</v>
      </c>
      <c r="L114" s="114"/>
    </row>
    <row r="115" spans="1:31" s="10" customFormat="1" ht="19.899999999999999" customHeight="1" x14ac:dyDescent="0.2">
      <c r="B115" s="114"/>
      <c r="D115" s="115" t="s">
        <v>107</v>
      </c>
      <c r="E115" s="116"/>
      <c r="F115" s="116"/>
      <c r="G115" s="116"/>
      <c r="H115" s="116"/>
      <c r="I115" s="116"/>
      <c r="J115" s="117">
        <f>J233</f>
        <v>0</v>
      </c>
      <c r="L115" s="114"/>
    </row>
    <row r="116" spans="1:31" s="10" customFormat="1" ht="19.899999999999999" customHeight="1" x14ac:dyDescent="0.2">
      <c r="B116" s="114"/>
      <c r="D116" s="115" t="s">
        <v>108</v>
      </c>
      <c r="E116" s="116"/>
      <c r="F116" s="116"/>
      <c r="G116" s="116"/>
      <c r="H116" s="116"/>
      <c r="I116" s="116"/>
      <c r="J116" s="117">
        <f>J236</f>
        <v>0</v>
      </c>
      <c r="L116" s="114"/>
    </row>
    <row r="117" spans="1:31" s="9" customFormat="1" ht="24.95" customHeight="1" x14ac:dyDescent="0.2">
      <c r="B117" s="110"/>
      <c r="D117" s="111" t="s">
        <v>109</v>
      </c>
      <c r="E117" s="112"/>
      <c r="F117" s="112"/>
      <c r="G117" s="112"/>
      <c r="H117" s="112"/>
      <c r="I117" s="112"/>
      <c r="J117" s="113">
        <f>J238</f>
        <v>0</v>
      </c>
      <c r="L117" s="110"/>
    </row>
    <row r="118" spans="1:31" s="10" customFormat="1" ht="19.899999999999999" customHeight="1" x14ac:dyDescent="0.2">
      <c r="B118" s="114"/>
      <c r="D118" s="115" t="s">
        <v>110</v>
      </c>
      <c r="E118" s="116"/>
      <c r="F118" s="116"/>
      <c r="G118" s="116"/>
      <c r="H118" s="116"/>
      <c r="I118" s="116"/>
      <c r="J118" s="117">
        <f>J239</f>
        <v>0</v>
      </c>
      <c r="L118" s="114"/>
    </row>
    <row r="119" spans="1:31" s="9" customFormat="1" ht="24.95" customHeight="1" x14ac:dyDescent="0.2">
      <c r="B119" s="110"/>
      <c r="D119" s="111" t="s">
        <v>111</v>
      </c>
      <c r="E119" s="112"/>
      <c r="F119" s="112"/>
      <c r="G119" s="112"/>
      <c r="H119" s="112"/>
      <c r="I119" s="112"/>
      <c r="J119" s="113">
        <f>J241</f>
        <v>0</v>
      </c>
      <c r="L119" s="110"/>
    </row>
    <row r="120" spans="1:31" s="2" customFormat="1" ht="21.75" customHeight="1" x14ac:dyDescent="0.2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 x14ac:dyDescent="0.2">
      <c r="A121" s="29"/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5" spans="1:31" s="2" customFormat="1" ht="6.95" customHeight="1" x14ac:dyDescent="0.2">
      <c r="A125" s="29"/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24.95" customHeight="1" x14ac:dyDescent="0.2">
      <c r="A126" s="29"/>
      <c r="B126" s="30"/>
      <c r="C126" s="18" t="s">
        <v>112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 x14ac:dyDescent="0.2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 x14ac:dyDescent="0.2">
      <c r="A128" s="29"/>
      <c r="B128" s="30"/>
      <c r="C128" s="24" t="s">
        <v>13</v>
      </c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30" customHeight="1" x14ac:dyDescent="0.2">
      <c r="A129" s="29"/>
      <c r="B129" s="30"/>
      <c r="C129" s="29"/>
      <c r="D129" s="29"/>
      <c r="E129" s="184" t="str">
        <f>E7</f>
        <v>Dom baníckych tradícií - banícka pamätná izba v obci Rakovnica</v>
      </c>
      <c r="F129" s="204"/>
      <c r="G129" s="204"/>
      <c r="H129" s="204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 x14ac:dyDescent="0.2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2" customHeight="1" x14ac:dyDescent="0.2">
      <c r="A131" s="29"/>
      <c r="B131" s="30"/>
      <c r="C131" s="24" t="s">
        <v>17</v>
      </c>
      <c r="D131" s="29"/>
      <c r="E131" s="29"/>
      <c r="F131" s="22" t="str">
        <f>F10</f>
        <v>Rakovnica</v>
      </c>
      <c r="G131" s="29"/>
      <c r="H131" s="29"/>
      <c r="I131" s="24" t="s">
        <v>19</v>
      </c>
      <c r="J131" s="55" t="str">
        <f>IF(J10="","",J10)</f>
        <v/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6.95" customHeight="1" x14ac:dyDescent="0.2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25.7" customHeight="1" x14ac:dyDescent="0.2">
      <c r="A133" s="29"/>
      <c r="B133" s="30"/>
      <c r="C133" s="24" t="s">
        <v>20</v>
      </c>
      <c r="D133" s="29"/>
      <c r="E133" s="29"/>
      <c r="F133" s="22" t="str">
        <f>E13</f>
        <v>Obec Rakovnica</v>
      </c>
      <c r="G133" s="29"/>
      <c r="H133" s="29"/>
      <c r="I133" s="24" t="s">
        <v>26</v>
      </c>
      <c r="J133" s="27" t="str">
        <f>E19</f>
        <v>TYFON s.r.o., Ing. Boris Šramko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2" customHeight="1" x14ac:dyDescent="0.2">
      <c r="A134" s="29"/>
      <c r="B134" s="30"/>
      <c r="C134" s="24" t="s">
        <v>24</v>
      </c>
      <c r="D134" s="29"/>
      <c r="E134" s="29"/>
      <c r="F134" s="22" t="str">
        <f>IF(E16="","",E16)</f>
        <v>Vyplň údaj</v>
      </c>
      <c r="G134" s="29"/>
      <c r="H134" s="29"/>
      <c r="I134" s="24" t="s">
        <v>31</v>
      </c>
      <c r="J134" s="27" t="str">
        <f>E22</f>
        <v>Ing. Boris Šramko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0.35" customHeight="1" x14ac:dyDescent="0.2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11" customFormat="1" ht="29.25" customHeight="1" x14ac:dyDescent="0.2">
      <c r="A136" s="118"/>
      <c r="B136" s="119"/>
      <c r="C136" s="120" t="s">
        <v>113</v>
      </c>
      <c r="D136" s="121" t="s">
        <v>59</v>
      </c>
      <c r="E136" s="121" t="s">
        <v>55</v>
      </c>
      <c r="F136" s="121" t="s">
        <v>56</v>
      </c>
      <c r="G136" s="121" t="s">
        <v>114</v>
      </c>
      <c r="H136" s="121" t="s">
        <v>115</v>
      </c>
      <c r="I136" s="121" t="s">
        <v>116</v>
      </c>
      <c r="J136" s="122" t="s">
        <v>84</v>
      </c>
      <c r="K136" s="123" t="s">
        <v>117</v>
      </c>
      <c r="L136" s="124"/>
      <c r="M136" s="62" t="s">
        <v>1</v>
      </c>
      <c r="N136" s="63" t="s">
        <v>38</v>
      </c>
      <c r="O136" s="63" t="s">
        <v>118</v>
      </c>
      <c r="P136" s="63" t="s">
        <v>119</v>
      </c>
      <c r="Q136" s="63" t="s">
        <v>120</v>
      </c>
      <c r="R136" s="63" t="s">
        <v>121</v>
      </c>
      <c r="S136" s="63" t="s">
        <v>122</v>
      </c>
      <c r="T136" s="64" t="s">
        <v>123</v>
      </c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</row>
    <row r="137" spans="1:65" s="2" customFormat="1" ht="22.9" customHeight="1" x14ac:dyDescent="0.25">
      <c r="A137" s="29"/>
      <c r="B137" s="30"/>
      <c r="C137" s="69" t="s">
        <v>85</v>
      </c>
      <c r="D137" s="29"/>
      <c r="E137" s="29"/>
      <c r="F137" s="29"/>
      <c r="G137" s="29"/>
      <c r="H137" s="29"/>
      <c r="I137" s="29"/>
      <c r="J137" s="125">
        <f>BK137</f>
        <v>0</v>
      </c>
      <c r="K137" s="29"/>
      <c r="L137" s="30"/>
      <c r="M137" s="65"/>
      <c r="N137" s="56"/>
      <c r="O137" s="66"/>
      <c r="P137" s="126">
        <f>P138+P172+P238+P241</f>
        <v>0</v>
      </c>
      <c r="Q137" s="66"/>
      <c r="R137" s="126">
        <f>R138+R172+R238+R241</f>
        <v>36.849477899999997</v>
      </c>
      <c r="S137" s="66"/>
      <c r="T137" s="127">
        <f>T138+T172+T238+T241</f>
        <v>1.978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4" t="s">
        <v>73</v>
      </c>
      <c r="AU137" s="14" t="s">
        <v>86</v>
      </c>
      <c r="BK137" s="128">
        <f>BK138+BK172+BK238+BK241</f>
        <v>0</v>
      </c>
    </row>
    <row r="138" spans="1:65" s="12" customFormat="1" ht="25.9" customHeight="1" x14ac:dyDescent="0.2">
      <c r="B138" s="129"/>
      <c r="D138" s="130" t="s">
        <v>73</v>
      </c>
      <c r="E138" s="131" t="s">
        <v>124</v>
      </c>
      <c r="F138" s="131" t="s">
        <v>125</v>
      </c>
      <c r="I138" s="132"/>
      <c r="J138" s="133">
        <f>BK138</f>
        <v>0</v>
      </c>
      <c r="L138" s="129"/>
      <c r="M138" s="134"/>
      <c r="N138" s="135"/>
      <c r="O138" s="135"/>
      <c r="P138" s="136">
        <f>P139+P144+P148+P153+P159+P162+P164</f>
        <v>0</v>
      </c>
      <c r="Q138" s="135"/>
      <c r="R138" s="136">
        <f>R139+R144+R148+R153+R159+R162+R164</f>
        <v>33.043937499999998</v>
      </c>
      <c r="S138" s="135"/>
      <c r="T138" s="137">
        <f>T139+T144+T148+T153+T159+T162+T164</f>
        <v>0.19600000000000001</v>
      </c>
      <c r="AR138" s="130" t="s">
        <v>79</v>
      </c>
      <c r="AT138" s="138" t="s">
        <v>73</v>
      </c>
      <c r="AU138" s="138" t="s">
        <v>74</v>
      </c>
      <c r="AY138" s="130" t="s">
        <v>126</v>
      </c>
      <c r="BK138" s="139">
        <f>BK139+BK144+BK148+BK153+BK159+BK162+BK164</f>
        <v>0</v>
      </c>
    </row>
    <row r="139" spans="1:65" s="12" customFormat="1" ht="22.9" customHeight="1" x14ac:dyDescent="0.2">
      <c r="B139" s="129"/>
      <c r="D139" s="130" t="s">
        <v>73</v>
      </c>
      <c r="E139" s="140" t="s">
        <v>79</v>
      </c>
      <c r="F139" s="140" t="s">
        <v>127</v>
      </c>
      <c r="I139" s="132"/>
      <c r="J139" s="141">
        <f>BK139</f>
        <v>0</v>
      </c>
      <c r="L139" s="129"/>
      <c r="M139" s="134"/>
      <c r="N139" s="135"/>
      <c r="O139" s="135"/>
      <c r="P139" s="136">
        <f>SUM(P140:P143)</f>
        <v>0</v>
      </c>
      <c r="Q139" s="135"/>
      <c r="R139" s="136">
        <f>SUM(R140:R143)</f>
        <v>0</v>
      </c>
      <c r="S139" s="135"/>
      <c r="T139" s="137">
        <f>SUM(T140:T143)</f>
        <v>0</v>
      </c>
      <c r="AR139" s="130" t="s">
        <v>79</v>
      </c>
      <c r="AT139" s="138" t="s">
        <v>73</v>
      </c>
      <c r="AU139" s="138" t="s">
        <v>79</v>
      </c>
      <c r="AY139" s="130" t="s">
        <v>126</v>
      </c>
      <c r="BK139" s="139">
        <f>SUM(BK140:BK143)</f>
        <v>0</v>
      </c>
    </row>
    <row r="140" spans="1:65" s="2" customFormat="1" ht="21.75" customHeight="1" x14ac:dyDescent="0.2">
      <c r="A140" s="29"/>
      <c r="B140" s="142"/>
      <c r="C140" s="143" t="s">
        <v>79</v>
      </c>
      <c r="D140" s="143" t="s">
        <v>128</v>
      </c>
      <c r="E140" s="144" t="s">
        <v>129</v>
      </c>
      <c r="F140" s="145" t="s">
        <v>130</v>
      </c>
      <c r="G140" s="146" t="s">
        <v>131</v>
      </c>
      <c r="H140" s="147">
        <v>42</v>
      </c>
      <c r="I140" s="148"/>
      <c r="J140" s="147">
        <f>ROUND(I140*H140,3)</f>
        <v>0</v>
      </c>
      <c r="K140" s="149"/>
      <c r="L140" s="30"/>
      <c r="M140" s="150" t="s">
        <v>1</v>
      </c>
      <c r="N140" s="151" t="s">
        <v>40</v>
      </c>
      <c r="O140" s="58"/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132</v>
      </c>
      <c r="AT140" s="154" t="s">
        <v>128</v>
      </c>
      <c r="AU140" s="154" t="s">
        <v>133</v>
      </c>
      <c r="AY140" s="14" t="s">
        <v>126</v>
      </c>
      <c r="BE140" s="155">
        <f>IF(N140="základná",J140,0)</f>
        <v>0</v>
      </c>
      <c r="BF140" s="155">
        <f>IF(N140="znížená",J140,0)</f>
        <v>0</v>
      </c>
      <c r="BG140" s="155">
        <f>IF(N140="zákl. prenesená",J140,0)</f>
        <v>0</v>
      </c>
      <c r="BH140" s="155">
        <f>IF(N140="zníž. prenesená",J140,0)</f>
        <v>0</v>
      </c>
      <c r="BI140" s="155">
        <f>IF(N140="nulová",J140,0)</f>
        <v>0</v>
      </c>
      <c r="BJ140" s="14" t="s">
        <v>133</v>
      </c>
      <c r="BK140" s="156">
        <f>ROUND(I140*H140,3)</f>
        <v>0</v>
      </c>
      <c r="BL140" s="14" t="s">
        <v>132</v>
      </c>
      <c r="BM140" s="154" t="s">
        <v>134</v>
      </c>
    </row>
    <row r="141" spans="1:65" s="2" customFormat="1" ht="24.2" customHeight="1" x14ac:dyDescent="0.2">
      <c r="A141" s="29"/>
      <c r="B141" s="142"/>
      <c r="C141" s="143" t="s">
        <v>133</v>
      </c>
      <c r="D141" s="143" t="s">
        <v>128</v>
      </c>
      <c r="E141" s="144" t="s">
        <v>135</v>
      </c>
      <c r="F141" s="145" t="s">
        <v>136</v>
      </c>
      <c r="G141" s="146" t="s">
        <v>137</v>
      </c>
      <c r="H141" s="147">
        <v>1</v>
      </c>
      <c r="I141" s="148"/>
      <c r="J141" s="147">
        <f>ROUND(I141*H141,3)</f>
        <v>0</v>
      </c>
      <c r="K141" s="149"/>
      <c r="L141" s="30"/>
      <c r="M141" s="150" t="s">
        <v>1</v>
      </c>
      <c r="N141" s="151" t="s">
        <v>40</v>
      </c>
      <c r="O141" s="58"/>
      <c r="P141" s="152">
        <f>O141*H141</f>
        <v>0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132</v>
      </c>
      <c r="AT141" s="154" t="s">
        <v>128</v>
      </c>
      <c r="AU141" s="154" t="s">
        <v>133</v>
      </c>
      <c r="AY141" s="14" t="s">
        <v>126</v>
      </c>
      <c r="BE141" s="155">
        <f>IF(N141="základná",J141,0)</f>
        <v>0</v>
      </c>
      <c r="BF141" s="155">
        <f>IF(N141="znížená",J141,0)</f>
        <v>0</v>
      </c>
      <c r="BG141" s="155">
        <f>IF(N141="zákl. prenesená",J141,0)</f>
        <v>0</v>
      </c>
      <c r="BH141" s="155">
        <f>IF(N141="zníž. prenesená",J141,0)</f>
        <v>0</v>
      </c>
      <c r="BI141" s="155">
        <f>IF(N141="nulová",J141,0)</f>
        <v>0</v>
      </c>
      <c r="BJ141" s="14" t="s">
        <v>133</v>
      </c>
      <c r="BK141" s="156">
        <f>ROUND(I141*H141,3)</f>
        <v>0</v>
      </c>
      <c r="BL141" s="14" t="s">
        <v>132</v>
      </c>
      <c r="BM141" s="154" t="s">
        <v>138</v>
      </c>
    </row>
    <row r="142" spans="1:65" s="2" customFormat="1" ht="16.5" customHeight="1" x14ac:dyDescent="0.2">
      <c r="A142" s="29"/>
      <c r="B142" s="142"/>
      <c r="C142" s="143" t="s">
        <v>139</v>
      </c>
      <c r="D142" s="143" t="s">
        <v>128</v>
      </c>
      <c r="E142" s="144" t="s">
        <v>140</v>
      </c>
      <c r="F142" s="145" t="s">
        <v>141</v>
      </c>
      <c r="G142" s="146" t="s">
        <v>131</v>
      </c>
      <c r="H142" s="147">
        <v>4</v>
      </c>
      <c r="I142" s="148"/>
      <c r="J142" s="147">
        <f>ROUND(I142*H142,3)</f>
        <v>0</v>
      </c>
      <c r="K142" s="149"/>
      <c r="L142" s="30"/>
      <c r="M142" s="150" t="s">
        <v>1</v>
      </c>
      <c r="N142" s="151" t="s">
        <v>40</v>
      </c>
      <c r="O142" s="58"/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132</v>
      </c>
      <c r="AT142" s="154" t="s">
        <v>128</v>
      </c>
      <c r="AU142" s="154" t="s">
        <v>133</v>
      </c>
      <c r="AY142" s="14" t="s">
        <v>126</v>
      </c>
      <c r="BE142" s="155">
        <f>IF(N142="základná",J142,0)</f>
        <v>0</v>
      </c>
      <c r="BF142" s="155">
        <f>IF(N142="znížená",J142,0)</f>
        <v>0</v>
      </c>
      <c r="BG142" s="155">
        <f>IF(N142="zákl. prenesená",J142,0)</f>
        <v>0</v>
      </c>
      <c r="BH142" s="155">
        <f>IF(N142="zníž. prenesená",J142,0)</f>
        <v>0</v>
      </c>
      <c r="BI142" s="155">
        <f>IF(N142="nulová",J142,0)</f>
        <v>0</v>
      </c>
      <c r="BJ142" s="14" t="s">
        <v>133</v>
      </c>
      <c r="BK142" s="156">
        <f>ROUND(I142*H142,3)</f>
        <v>0</v>
      </c>
      <c r="BL142" s="14" t="s">
        <v>132</v>
      </c>
      <c r="BM142" s="154" t="s">
        <v>142</v>
      </c>
    </row>
    <row r="143" spans="1:65" s="2" customFormat="1" ht="16.5" customHeight="1" x14ac:dyDescent="0.2">
      <c r="A143" s="29"/>
      <c r="B143" s="142"/>
      <c r="C143" s="143" t="s">
        <v>132</v>
      </c>
      <c r="D143" s="143" t="s">
        <v>128</v>
      </c>
      <c r="E143" s="144" t="s">
        <v>143</v>
      </c>
      <c r="F143" s="145" t="s">
        <v>144</v>
      </c>
      <c r="G143" s="146" t="s">
        <v>131</v>
      </c>
      <c r="H143" s="147">
        <v>42</v>
      </c>
      <c r="I143" s="148"/>
      <c r="J143" s="147">
        <f>ROUND(I143*H143,3)</f>
        <v>0</v>
      </c>
      <c r="K143" s="149"/>
      <c r="L143" s="30"/>
      <c r="M143" s="150" t="s">
        <v>1</v>
      </c>
      <c r="N143" s="151" t="s">
        <v>40</v>
      </c>
      <c r="O143" s="58"/>
      <c r="P143" s="152">
        <f>O143*H143</f>
        <v>0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132</v>
      </c>
      <c r="AT143" s="154" t="s">
        <v>128</v>
      </c>
      <c r="AU143" s="154" t="s">
        <v>133</v>
      </c>
      <c r="AY143" s="14" t="s">
        <v>126</v>
      </c>
      <c r="BE143" s="155">
        <f>IF(N143="základná",J143,0)</f>
        <v>0</v>
      </c>
      <c r="BF143" s="155">
        <f>IF(N143="znížená",J143,0)</f>
        <v>0</v>
      </c>
      <c r="BG143" s="155">
        <f>IF(N143="zákl. prenesená",J143,0)</f>
        <v>0</v>
      </c>
      <c r="BH143" s="155">
        <f>IF(N143="zníž. prenesená",J143,0)</f>
        <v>0</v>
      </c>
      <c r="BI143" s="155">
        <f>IF(N143="nulová",J143,0)</f>
        <v>0</v>
      </c>
      <c r="BJ143" s="14" t="s">
        <v>133</v>
      </c>
      <c r="BK143" s="156">
        <f>ROUND(I143*H143,3)</f>
        <v>0</v>
      </c>
      <c r="BL143" s="14" t="s">
        <v>132</v>
      </c>
      <c r="BM143" s="154" t="s">
        <v>145</v>
      </c>
    </row>
    <row r="144" spans="1:65" s="12" customFormat="1" ht="22.9" customHeight="1" x14ac:dyDescent="0.2">
      <c r="B144" s="129"/>
      <c r="D144" s="130" t="s">
        <v>73</v>
      </c>
      <c r="E144" s="140" t="s">
        <v>133</v>
      </c>
      <c r="F144" s="140" t="s">
        <v>146</v>
      </c>
      <c r="I144" s="132"/>
      <c r="J144" s="141">
        <f>BK144</f>
        <v>0</v>
      </c>
      <c r="L144" s="129"/>
      <c r="M144" s="134"/>
      <c r="N144" s="135"/>
      <c r="O144" s="135"/>
      <c r="P144" s="136">
        <f>SUM(P145:P147)</f>
        <v>0</v>
      </c>
      <c r="Q144" s="135"/>
      <c r="R144" s="136">
        <f>SUM(R145:R147)</f>
        <v>5.5691019999999991</v>
      </c>
      <c r="S144" s="135"/>
      <c r="T144" s="137">
        <f>SUM(T145:T147)</f>
        <v>0</v>
      </c>
      <c r="AR144" s="130" t="s">
        <v>79</v>
      </c>
      <c r="AT144" s="138" t="s">
        <v>73</v>
      </c>
      <c r="AU144" s="138" t="s">
        <v>79</v>
      </c>
      <c r="AY144" s="130" t="s">
        <v>126</v>
      </c>
      <c r="BK144" s="139">
        <f>SUM(BK145:BK147)</f>
        <v>0</v>
      </c>
    </row>
    <row r="145" spans="1:65" s="2" customFormat="1" ht="44.25" customHeight="1" x14ac:dyDescent="0.2">
      <c r="A145" s="29"/>
      <c r="B145" s="142"/>
      <c r="C145" s="143" t="s">
        <v>147</v>
      </c>
      <c r="D145" s="143" t="s">
        <v>128</v>
      </c>
      <c r="E145" s="144" t="s">
        <v>148</v>
      </c>
      <c r="F145" s="145" t="s">
        <v>149</v>
      </c>
      <c r="G145" s="146" t="s">
        <v>150</v>
      </c>
      <c r="H145" s="147">
        <v>1</v>
      </c>
      <c r="I145" s="148"/>
      <c r="J145" s="147">
        <f>ROUND(I145*H145,3)</f>
        <v>0</v>
      </c>
      <c r="K145" s="149"/>
      <c r="L145" s="30"/>
      <c r="M145" s="150" t="s">
        <v>1</v>
      </c>
      <c r="N145" s="151" t="s">
        <v>40</v>
      </c>
      <c r="O145" s="58"/>
      <c r="P145" s="152">
        <f>O145*H145</f>
        <v>0</v>
      </c>
      <c r="Q145" s="152">
        <v>0.24639</v>
      </c>
      <c r="R145" s="152">
        <f>Q145*H145</f>
        <v>0.24639</v>
      </c>
      <c r="S145" s="152">
        <v>0</v>
      </c>
      <c r="T145" s="15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132</v>
      </c>
      <c r="AT145" s="154" t="s">
        <v>128</v>
      </c>
      <c r="AU145" s="154" t="s">
        <v>133</v>
      </c>
      <c r="AY145" s="14" t="s">
        <v>126</v>
      </c>
      <c r="BE145" s="155">
        <f>IF(N145="základná",J145,0)</f>
        <v>0</v>
      </c>
      <c r="BF145" s="155">
        <f>IF(N145="znížená",J145,0)</f>
        <v>0</v>
      </c>
      <c r="BG145" s="155">
        <f>IF(N145="zákl. prenesená",J145,0)</f>
        <v>0</v>
      </c>
      <c r="BH145" s="155">
        <f>IF(N145="zníž. prenesená",J145,0)</f>
        <v>0</v>
      </c>
      <c r="BI145" s="155">
        <f>IF(N145="nulová",J145,0)</f>
        <v>0</v>
      </c>
      <c r="BJ145" s="14" t="s">
        <v>133</v>
      </c>
      <c r="BK145" s="156">
        <f>ROUND(I145*H145,3)</f>
        <v>0</v>
      </c>
      <c r="BL145" s="14" t="s">
        <v>132</v>
      </c>
      <c r="BM145" s="154" t="s">
        <v>151</v>
      </c>
    </row>
    <row r="146" spans="1:65" s="2" customFormat="1" ht="24.2" customHeight="1" x14ac:dyDescent="0.2">
      <c r="A146" s="29"/>
      <c r="B146" s="142"/>
      <c r="C146" s="143" t="s">
        <v>152</v>
      </c>
      <c r="D146" s="143" t="s">
        <v>128</v>
      </c>
      <c r="E146" s="144" t="s">
        <v>153</v>
      </c>
      <c r="F146" s="145" t="s">
        <v>154</v>
      </c>
      <c r="G146" s="146" t="s">
        <v>150</v>
      </c>
      <c r="H146" s="147">
        <v>4</v>
      </c>
      <c r="I146" s="148"/>
      <c r="J146" s="147">
        <f>ROUND(I146*H146,3)</f>
        <v>0</v>
      </c>
      <c r="K146" s="149"/>
      <c r="L146" s="30"/>
      <c r="M146" s="150" t="s">
        <v>1</v>
      </c>
      <c r="N146" s="151" t="s">
        <v>40</v>
      </c>
      <c r="O146" s="58"/>
      <c r="P146" s="152">
        <f>O146*H146</f>
        <v>0</v>
      </c>
      <c r="Q146" s="152">
        <v>1.6000000000000001E-3</v>
      </c>
      <c r="R146" s="152">
        <f>Q146*H146</f>
        <v>6.4000000000000003E-3</v>
      </c>
      <c r="S146" s="152">
        <v>0</v>
      </c>
      <c r="T146" s="153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132</v>
      </c>
      <c r="AT146" s="154" t="s">
        <v>128</v>
      </c>
      <c r="AU146" s="154" t="s">
        <v>133</v>
      </c>
      <c r="AY146" s="14" t="s">
        <v>126</v>
      </c>
      <c r="BE146" s="155">
        <f>IF(N146="základná",J146,0)</f>
        <v>0</v>
      </c>
      <c r="BF146" s="155">
        <f>IF(N146="znížená",J146,0)</f>
        <v>0</v>
      </c>
      <c r="BG146" s="155">
        <f>IF(N146="zákl. prenesená",J146,0)</f>
        <v>0</v>
      </c>
      <c r="BH146" s="155">
        <f>IF(N146="zníž. prenesená",J146,0)</f>
        <v>0</v>
      </c>
      <c r="BI146" s="155">
        <f>IF(N146="nulová",J146,0)</f>
        <v>0</v>
      </c>
      <c r="BJ146" s="14" t="s">
        <v>133</v>
      </c>
      <c r="BK146" s="156">
        <f>ROUND(I146*H146,3)</f>
        <v>0</v>
      </c>
      <c r="BL146" s="14" t="s">
        <v>132</v>
      </c>
      <c r="BM146" s="154" t="s">
        <v>155</v>
      </c>
    </row>
    <row r="147" spans="1:65" s="2" customFormat="1" ht="16.5" customHeight="1" x14ac:dyDescent="0.2">
      <c r="A147" s="29"/>
      <c r="B147" s="142"/>
      <c r="C147" s="143" t="s">
        <v>156</v>
      </c>
      <c r="D147" s="143" t="s">
        <v>128</v>
      </c>
      <c r="E147" s="144" t="s">
        <v>157</v>
      </c>
      <c r="F147" s="145" t="s">
        <v>158</v>
      </c>
      <c r="G147" s="146" t="s">
        <v>131</v>
      </c>
      <c r="H147" s="147">
        <v>2.4</v>
      </c>
      <c r="I147" s="148"/>
      <c r="J147" s="147">
        <f>ROUND(I147*H147,3)</f>
        <v>0</v>
      </c>
      <c r="K147" s="149"/>
      <c r="L147" s="30"/>
      <c r="M147" s="150" t="s">
        <v>1</v>
      </c>
      <c r="N147" s="151" t="s">
        <v>40</v>
      </c>
      <c r="O147" s="58"/>
      <c r="P147" s="152">
        <f>O147*H147</f>
        <v>0</v>
      </c>
      <c r="Q147" s="152">
        <v>2.2151299999999998</v>
      </c>
      <c r="R147" s="152">
        <f>Q147*H147</f>
        <v>5.316311999999999</v>
      </c>
      <c r="S147" s="152">
        <v>0</v>
      </c>
      <c r="T147" s="153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132</v>
      </c>
      <c r="AT147" s="154" t="s">
        <v>128</v>
      </c>
      <c r="AU147" s="154" t="s">
        <v>133</v>
      </c>
      <c r="AY147" s="14" t="s">
        <v>126</v>
      </c>
      <c r="BE147" s="155">
        <f>IF(N147="základná",J147,0)</f>
        <v>0</v>
      </c>
      <c r="BF147" s="155">
        <f>IF(N147="znížená",J147,0)</f>
        <v>0</v>
      </c>
      <c r="BG147" s="155">
        <f>IF(N147="zákl. prenesená",J147,0)</f>
        <v>0</v>
      </c>
      <c r="BH147" s="155">
        <f>IF(N147="zníž. prenesená",J147,0)</f>
        <v>0</v>
      </c>
      <c r="BI147" s="155">
        <f>IF(N147="nulová",J147,0)</f>
        <v>0</v>
      </c>
      <c r="BJ147" s="14" t="s">
        <v>133</v>
      </c>
      <c r="BK147" s="156">
        <f>ROUND(I147*H147,3)</f>
        <v>0</v>
      </c>
      <c r="BL147" s="14" t="s">
        <v>132</v>
      </c>
      <c r="BM147" s="154" t="s">
        <v>159</v>
      </c>
    </row>
    <row r="148" spans="1:65" s="12" customFormat="1" ht="22.9" customHeight="1" x14ac:dyDescent="0.2">
      <c r="B148" s="129"/>
      <c r="D148" s="130" t="s">
        <v>73</v>
      </c>
      <c r="E148" s="140" t="s">
        <v>139</v>
      </c>
      <c r="F148" s="140" t="s">
        <v>160</v>
      </c>
      <c r="I148" s="132"/>
      <c r="J148" s="141">
        <f>BK148</f>
        <v>0</v>
      </c>
      <c r="L148" s="129"/>
      <c r="M148" s="134"/>
      <c r="N148" s="135"/>
      <c r="O148" s="135"/>
      <c r="P148" s="136">
        <f>SUM(P149:P152)</f>
        <v>0</v>
      </c>
      <c r="Q148" s="135"/>
      <c r="R148" s="136">
        <f>SUM(R149:R152)</f>
        <v>6.495336</v>
      </c>
      <c r="S148" s="135"/>
      <c r="T148" s="137">
        <f>SUM(T149:T152)</f>
        <v>0</v>
      </c>
      <c r="AR148" s="130" t="s">
        <v>79</v>
      </c>
      <c r="AT148" s="138" t="s">
        <v>73</v>
      </c>
      <c r="AU148" s="138" t="s">
        <v>79</v>
      </c>
      <c r="AY148" s="130" t="s">
        <v>126</v>
      </c>
      <c r="BK148" s="139">
        <f>SUM(BK149:BK152)</f>
        <v>0</v>
      </c>
    </row>
    <row r="149" spans="1:65" s="2" customFormat="1" ht="55.5" customHeight="1" x14ac:dyDescent="0.2">
      <c r="A149" s="29"/>
      <c r="B149" s="142"/>
      <c r="C149" s="143" t="s">
        <v>161</v>
      </c>
      <c r="D149" s="143" t="s">
        <v>128</v>
      </c>
      <c r="E149" s="144" t="s">
        <v>162</v>
      </c>
      <c r="F149" s="145" t="s">
        <v>163</v>
      </c>
      <c r="G149" s="146" t="s">
        <v>137</v>
      </c>
      <c r="H149" s="147">
        <v>1</v>
      </c>
      <c r="I149" s="148"/>
      <c r="J149" s="147">
        <f>ROUND(I149*H149,3)</f>
        <v>0</v>
      </c>
      <c r="K149" s="149"/>
      <c r="L149" s="30"/>
      <c r="M149" s="150" t="s">
        <v>1</v>
      </c>
      <c r="N149" s="151" t="s">
        <v>40</v>
      </c>
      <c r="O149" s="58"/>
      <c r="P149" s="152">
        <f>O149*H149</f>
        <v>0</v>
      </c>
      <c r="Q149" s="152">
        <v>0.38213000000000003</v>
      </c>
      <c r="R149" s="152">
        <f>Q149*H149</f>
        <v>0.38213000000000003</v>
      </c>
      <c r="S149" s="152">
        <v>0</v>
      </c>
      <c r="T149" s="153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132</v>
      </c>
      <c r="AT149" s="154" t="s">
        <v>128</v>
      </c>
      <c r="AU149" s="154" t="s">
        <v>133</v>
      </c>
      <c r="AY149" s="14" t="s">
        <v>126</v>
      </c>
      <c r="BE149" s="155">
        <f>IF(N149="základná",J149,0)</f>
        <v>0</v>
      </c>
      <c r="BF149" s="155">
        <f>IF(N149="znížená",J149,0)</f>
        <v>0</v>
      </c>
      <c r="BG149" s="155">
        <f>IF(N149="zákl. prenesená",J149,0)</f>
        <v>0</v>
      </c>
      <c r="BH149" s="155">
        <f>IF(N149="zníž. prenesená",J149,0)</f>
        <v>0</v>
      </c>
      <c r="BI149" s="155">
        <f>IF(N149="nulová",J149,0)</f>
        <v>0</v>
      </c>
      <c r="BJ149" s="14" t="s">
        <v>133</v>
      </c>
      <c r="BK149" s="156">
        <f>ROUND(I149*H149,3)</f>
        <v>0</v>
      </c>
      <c r="BL149" s="14" t="s">
        <v>132</v>
      </c>
      <c r="BM149" s="154" t="s">
        <v>164</v>
      </c>
    </row>
    <row r="150" spans="1:65" s="2" customFormat="1" ht="24.2" customHeight="1" x14ac:dyDescent="0.2">
      <c r="A150" s="29"/>
      <c r="B150" s="142"/>
      <c r="C150" s="143" t="s">
        <v>165</v>
      </c>
      <c r="D150" s="143" t="s">
        <v>128</v>
      </c>
      <c r="E150" s="144" t="s">
        <v>166</v>
      </c>
      <c r="F150" s="145" t="s">
        <v>167</v>
      </c>
      <c r="G150" s="146" t="s">
        <v>150</v>
      </c>
      <c r="H150" s="147">
        <v>2</v>
      </c>
      <c r="I150" s="148"/>
      <c r="J150" s="147">
        <f>ROUND(I150*H150,3)</f>
        <v>0</v>
      </c>
      <c r="K150" s="149"/>
      <c r="L150" s="30"/>
      <c r="M150" s="150" t="s">
        <v>1</v>
      </c>
      <c r="N150" s="151" t="s">
        <v>40</v>
      </c>
      <c r="O150" s="58"/>
      <c r="P150" s="152">
        <f>O150*H150</f>
        <v>0</v>
      </c>
      <c r="Q150" s="152">
        <v>1.90703</v>
      </c>
      <c r="R150" s="152">
        <f>Q150*H150</f>
        <v>3.81406</v>
      </c>
      <c r="S150" s="152">
        <v>0</v>
      </c>
      <c r="T150" s="153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132</v>
      </c>
      <c r="AT150" s="154" t="s">
        <v>128</v>
      </c>
      <c r="AU150" s="154" t="s">
        <v>133</v>
      </c>
      <c r="AY150" s="14" t="s">
        <v>126</v>
      </c>
      <c r="BE150" s="155">
        <f>IF(N150="základná",J150,0)</f>
        <v>0</v>
      </c>
      <c r="BF150" s="155">
        <f>IF(N150="znížená",J150,0)</f>
        <v>0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14" t="s">
        <v>133</v>
      </c>
      <c r="BK150" s="156">
        <f>ROUND(I150*H150,3)</f>
        <v>0</v>
      </c>
      <c r="BL150" s="14" t="s">
        <v>132</v>
      </c>
      <c r="BM150" s="154" t="s">
        <v>168</v>
      </c>
    </row>
    <row r="151" spans="1:65" s="2" customFormat="1" ht="16.5" customHeight="1" x14ac:dyDescent="0.2">
      <c r="A151" s="29"/>
      <c r="B151" s="142"/>
      <c r="C151" s="143" t="s">
        <v>169</v>
      </c>
      <c r="D151" s="143" t="s">
        <v>128</v>
      </c>
      <c r="E151" s="144" t="s">
        <v>170</v>
      </c>
      <c r="F151" s="145" t="s">
        <v>171</v>
      </c>
      <c r="G151" s="146" t="s">
        <v>150</v>
      </c>
      <c r="H151" s="147">
        <v>1</v>
      </c>
      <c r="I151" s="148"/>
      <c r="J151" s="147">
        <f>ROUND(I151*H151,3)</f>
        <v>0</v>
      </c>
      <c r="K151" s="149"/>
      <c r="L151" s="30"/>
      <c r="M151" s="150" t="s">
        <v>1</v>
      </c>
      <c r="N151" s="151" t="s">
        <v>40</v>
      </c>
      <c r="O151" s="58"/>
      <c r="P151" s="152">
        <f>O151*H151</f>
        <v>0</v>
      </c>
      <c r="Q151" s="152">
        <v>1.32711</v>
      </c>
      <c r="R151" s="152">
        <f>Q151*H151</f>
        <v>1.32711</v>
      </c>
      <c r="S151" s="152">
        <v>0</v>
      </c>
      <c r="T151" s="153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132</v>
      </c>
      <c r="AT151" s="154" t="s">
        <v>128</v>
      </c>
      <c r="AU151" s="154" t="s">
        <v>133</v>
      </c>
      <c r="AY151" s="14" t="s">
        <v>126</v>
      </c>
      <c r="BE151" s="155">
        <f>IF(N151="základná",J151,0)</f>
        <v>0</v>
      </c>
      <c r="BF151" s="155">
        <f>IF(N151="znížená",J151,0)</f>
        <v>0</v>
      </c>
      <c r="BG151" s="155">
        <f>IF(N151="zákl. prenesená",J151,0)</f>
        <v>0</v>
      </c>
      <c r="BH151" s="155">
        <f>IF(N151="zníž. prenesená",J151,0)</f>
        <v>0</v>
      </c>
      <c r="BI151" s="155">
        <f>IF(N151="nulová",J151,0)</f>
        <v>0</v>
      </c>
      <c r="BJ151" s="14" t="s">
        <v>133</v>
      </c>
      <c r="BK151" s="156">
        <f>ROUND(I151*H151,3)</f>
        <v>0</v>
      </c>
      <c r="BL151" s="14" t="s">
        <v>132</v>
      </c>
      <c r="BM151" s="154" t="s">
        <v>172</v>
      </c>
    </row>
    <row r="152" spans="1:65" s="2" customFormat="1" ht="16.5" customHeight="1" x14ac:dyDescent="0.2">
      <c r="A152" s="29"/>
      <c r="B152" s="142"/>
      <c r="C152" s="143" t="s">
        <v>173</v>
      </c>
      <c r="D152" s="143" t="s">
        <v>128</v>
      </c>
      <c r="E152" s="144" t="s">
        <v>174</v>
      </c>
      <c r="F152" s="145" t="s">
        <v>175</v>
      </c>
      <c r="G152" s="146" t="s">
        <v>176</v>
      </c>
      <c r="H152" s="147">
        <v>23.4</v>
      </c>
      <c r="I152" s="148"/>
      <c r="J152" s="147">
        <f>ROUND(I152*H152,3)</f>
        <v>0</v>
      </c>
      <c r="K152" s="149"/>
      <c r="L152" s="30"/>
      <c r="M152" s="150" t="s">
        <v>1</v>
      </c>
      <c r="N152" s="151" t="s">
        <v>40</v>
      </c>
      <c r="O152" s="58"/>
      <c r="P152" s="152">
        <f>O152*H152</f>
        <v>0</v>
      </c>
      <c r="Q152" s="152">
        <v>4.1540000000000001E-2</v>
      </c>
      <c r="R152" s="152">
        <f>Q152*H152</f>
        <v>0.9720359999999999</v>
      </c>
      <c r="S152" s="152">
        <v>0</v>
      </c>
      <c r="T152" s="153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132</v>
      </c>
      <c r="AT152" s="154" t="s">
        <v>128</v>
      </c>
      <c r="AU152" s="154" t="s">
        <v>133</v>
      </c>
      <c r="AY152" s="14" t="s">
        <v>126</v>
      </c>
      <c r="BE152" s="155">
        <f>IF(N152="základná",J152,0)</f>
        <v>0</v>
      </c>
      <c r="BF152" s="155">
        <f>IF(N152="znížená",J152,0)</f>
        <v>0</v>
      </c>
      <c r="BG152" s="155">
        <f>IF(N152="zákl. prenesená",J152,0)</f>
        <v>0</v>
      </c>
      <c r="BH152" s="155">
        <f>IF(N152="zníž. prenesená",J152,0)</f>
        <v>0</v>
      </c>
      <c r="BI152" s="155">
        <f>IF(N152="nulová",J152,0)</f>
        <v>0</v>
      </c>
      <c r="BJ152" s="14" t="s">
        <v>133</v>
      </c>
      <c r="BK152" s="156">
        <f>ROUND(I152*H152,3)</f>
        <v>0</v>
      </c>
      <c r="BL152" s="14" t="s">
        <v>132</v>
      </c>
      <c r="BM152" s="154" t="s">
        <v>177</v>
      </c>
    </row>
    <row r="153" spans="1:65" s="12" customFormat="1" ht="22.9" customHeight="1" x14ac:dyDescent="0.2">
      <c r="B153" s="129"/>
      <c r="D153" s="130" t="s">
        <v>73</v>
      </c>
      <c r="E153" s="140" t="s">
        <v>132</v>
      </c>
      <c r="F153" s="140" t="s">
        <v>178</v>
      </c>
      <c r="I153" s="132"/>
      <c r="J153" s="141">
        <f>BK153</f>
        <v>0</v>
      </c>
      <c r="L153" s="129"/>
      <c r="M153" s="134"/>
      <c r="N153" s="135"/>
      <c r="O153" s="135"/>
      <c r="P153" s="136">
        <f>SUM(P154:P158)</f>
        <v>0</v>
      </c>
      <c r="Q153" s="135"/>
      <c r="R153" s="136">
        <f>SUM(R154:R158)</f>
        <v>2.4506995000000003</v>
      </c>
      <c r="S153" s="135"/>
      <c r="T153" s="137">
        <f>SUM(T154:T158)</f>
        <v>0</v>
      </c>
      <c r="AR153" s="130" t="s">
        <v>79</v>
      </c>
      <c r="AT153" s="138" t="s">
        <v>73</v>
      </c>
      <c r="AU153" s="138" t="s">
        <v>79</v>
      </c>
      <c r="AY153" s="130" t="s">
        <v>126</v>
      </c>
      <c r="BK153" s="139">
        <f>SUM(BK154:BK158)</f>
        <v>0</v>
      </c>
    </row>
    <row r="154" spans="1:65" s="2" customFormat="1" ht="33" customHeight="1" x14ac:dyDescent="0.2">
      <c r="A154" s="29"/>
      <c r="B154" s="142"/>
      <c r="C154" s="143" t="s">
        <v>179</v>
      </c>
      <c r="D154" s="143" t="s">
        <v>128</v>
      </c>
      <c r="E154" s="144" t="s">
        <v>180</v>
      </c>
      <c r="F154" s="145" t="s">
        <v>181</v>
      </c>
      <c r="G154" s="146" t="s">
        <v>131</v>
      </c>
      <c r="H154" s="147">
        <v>0.95</v>
      </c>
      <c r="I154" s="148"/>
      <c r="J154" s="147">
        <f>ROUND(I154*H154,3)</f>
        <v>0</v>
      </c>
      <c r="K154" s="149"/>
      <c r="L154" s="30"/>
      <c r="M154" s="150" t="s">
        <v>1</v>
      </c>
      <c r="N154" s="151" t="s">
        <v>40</v>
      </c>
      <c r="O154" s="58"/>
      <c r="P154" s="152">
        <f>O154*H154</f>
        <v>0</v>
      </c>
      <c r="Q154" s="152">
        <v>2.2100000000000002E-3</v>
      </c>
      <c r="R154" s="152">
        <f>Q154*H154</f>
        <v>2.0995000000000002E-3</v>
      </c>
      <c r="S154" s="152">
        <v>0</v>
      </c>
      <c r="T154" s="153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132</v>
      </c>
      <c r="AT154" s="154" t="s">
        <v>128</v>
      </c>
      <c r="AU154" s="154" t="s">
        <v>133</v>
      </c>
      <c r="AY154" s="14" t="s">
        <v>126</v>
      </c>
      <c r="BE154" s="155">
        <f>IF(N154="základná",J154,0)</f>
        <v>0</v>
      </c>
      <c r="BF154" s="155">
        <f>IF(N154="znížená",J154,0)</f>
        <v>0</v>
      </c>
      <c r="BG154" s="155">
        <f>IF(N154="zákl. prenesená",J154,0)</f>
        <v>0</v>
      </c>
      <c r="BH154" s="155">
        <f>IF(N154="zníž. prenesená",J154,0)</f>
        <v>0</v>
      </c>
      <c r="BI154" s="155">
        <f>IF(N154="nulová",J154,0)</f>
        <v>0</v>
      </c>
      <c r="BJ154" s="14" t="s">
        <v>133</v>
      </c>
      <c r="BK154" s="156">
        <f>ROUND(I154*H154,3)</f>
        <v>0</v>
      </c>
      <c r="BL154" s="14" t="s">
        <v>132</v>
      </c>
      <c r="BM154" s="154" t="s">
        <v>182</v>
      </c>
    </row>
    <row r="155" spans="1:65" s="2" customFormat="1" ht="16.5" customHeight="1" x14ac:dyDescent="0.2">
      <c r="A155" s="29"/>
      <c r="B155" s="142"/>
      <c r="C155" s="143" t="s">
        <v>183</v>
      </c>
      <c r="D155" s="143" t="s">
        <v>128</v>
      </c>
      <c r="E155" s="144" t="s">
        <v>184</v>
      </c>
      <c r="F155" s="145" t="s">
        <v>185</v>
      </c>
      <c r="G155" s="146" t="s">
        <v>150</v>
      </c>
      <c r="H155" s="147">
        <v>1</v>
      </c>
      <c r="I155" s="148"/>
      <c r="J155" s="147">
        <f>ROUND(I155*H155,3)</f>
        <v>0</v>
      </c>
      <c r="K155" s="149"/>
      <c r="L155" s="30"/>
      <c r="M155" s="150" t="s">
        <v>1</v>
      </c>
      <c r="N155" s="151" t="s">
        <v>40</v>
      </c>
      <c r="O155" s="58"/>
      <c r="P155" s="152">
        <f>O155*H155</f>
        <v>0</v>
      </c>
      <c r="Q155" s="152">
        <v>2.4018600000000001</v>
      </c>
      <c r="R155" s="152">
        <f>Q155*H155</f>
        <v>2.4018600000000001</v>
      </c>
      <c r="S155" s="152">
        <v>0</v>
      </c>
      <c r="T155" s="153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132</v>
      </c>
      <c r="AT155" s="154" t="s">
        <v>128</v>
      </c>
      <c r="AU155" s="154" t="s">
        <v>133</v>
      </c>
      <c r="AY155" s="14" t="s">
        <v>126</v>
      </c>
      <c r="BE155" s="155">
        <f>IF(N155="základná",J155,0)</f>
        <v>0</v>
      </c>
      <c r="BF155" s="155">
        <f>IF(N155="znížená",J155,0)</f>
        <v>0</v>
      </c>
      <c r="BG155" s="155">
        <f>IF(N155="zákl. prenesená",J155,0)</f>
        <v>0</v>
      </c>
      <c r="BH155" s="155">
        <f>IF(N155="zníž. prenesená",J155,0)</f>
        <v>0</v>
      </c>
      <c r="BI155" s="155">
        <f>IF(N155="nulová",J155,0)</f>
        <v>0</v>
      </c>
      <c r="BJ155" s="14" t="s">
        <v>133</v>
      </c>
      <c r="BK155" s="156">
        <f>ROUND(I155*H155,3)</f>
        <v>0</v>
      </c>
      <c r="BL155" s="14" t="s">
        <v>132</v>
      </c>
      <c r="BM155" s="154" t="s">
        <v>186</v>
      </c>
    </row>
    <row r="156" spans="1:65" s="2" customFormat="1" ht="62.65" customHeight="1" x14ac:dyDescent="0.2">
      <c r="A156" s="29"/>
      <c r="B156" s="142"/>
      <c r="C156" s="143" t="s">
        <v>187</v>
      </c>
      <c r="D156" s="143" t="s">
        <v>128</v>
      </c>
      <c r="E156" s="144" t="s">
        <v>188</v>
      </c>
      <c r="F156" s="145" t="s">
        <v>189</v>
      </c>
      <c r="G156" s="146" t="s">
        <v>190</v>
      </c>
      <c r="H156" s="147">
        <v>270</v>
      </c>
      <c r="I156" s="148"/>
      <c r="J156" s="147">
        <f>ROUND(I156*H156,3)</f>
        <v>0</v>
      </c>
      <c r="K156" s="149"/>
      <c r="L156" s="30"/>
      <c r="M156" s="150" t="s">
        <v>1</v>
      </c>
      <c r="N156" s="151" t="s">
        <v>40</v>
      </c>
      <c r="O156" s="58"/>
      <c r="P156" s="152">
        <f>O156*H156</f>
        <v>0</v>
      </c>
      <c r="Q156" s="152">
        <v>1E-4</v>
      </c>
      <c r="R156" s="152">
        <f>Q156*H156</f>
        <v>2.7E-2</v>
      </c>
      <c r="S156" s="152">
        <v>0</v>
      </c>
      <c r="T156" s="153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132</v>
      </c>
      <c r="AT156" s="154" t="s">
        <v>128</v>
      </c>
      <c r="AU156" s="154" t="s">
        <v>133</v>
      </c>
      <c r="AY156" s="14" t="s">
        <v>126</v>
      </c>
      <c r="BE156" s="155">
        <f>IF(N156="základná",J156,0)</f>
        <v>0</v>
      </c>
      <c r="BF156" s="155">
        <f>IF(N156="znížená",J156,0)</f>
        <v>0</v>
      </c>
      <c r="BG156" s="155">
        <f>IF(N156="zákl. prenesená",J156,0)</f>
        <v>0</v>
      </c>
      <c r="BH156" s="155">
        <f>IF(N156="zníž. prenesená",J156,0)</f>
        <v>0</v>
      </c>
      <c r="BI156" s="155">
        <f>IF(N156="nulová",J156,0)</f>
        <v>0</v>
      </c>
      <c r="BJ156" s="14" t="s">
        <v>133</v>
      </c>
      <c r="BK156" s="156">
        <f>ROUND(I156*H156,3)</f>
        <v>0</v>
      </c>
      <c r="BL156" s="14" t="s">
        <v>132</v>
      </c>
      <c r="BM156" s="154" t="s">
        <v>191</v>
      </c>
    </row>
    <row r="157" spans="1:65" s="2" customFormat="1" ht="24.2" customHeight="1" x14ac:dyDescent="0.2">
      <c r="A157" s="29"/>
      <c r="B157" s="142"/>
      <c r="C157" s="143" t="s">
        <v>192</v>
      </c>
      <c r="D157" s="143" t="s">
        <v>128</v>
      </c>
      <c r="E157" s="144" t="s">
        <v>193</v>
      </c>
      <c r="F157" s="145" t="s">
        <v>194</v>
      </c>
      <c r="G157" s="146" t="s">
        <v>150</v>
      </c>
      <c r="H157" s="147">
        <v>1</v>
      </c>
      <c r="I157" s="148"/>
      <c r="J157" s="147">
        <f>ROUND(I157*H157,3)</f>
        <v>0</v>
      </c>
      <c r="K157" s="149"/>
      <c r="L157" s="30"/>
      <c r="M157" s="150" t="s">
        <v>1</v>
      </c>
      <c r="N157" s="151" t="s">
        <v>40</v>
      </c>
      <c r="O157" s="58"/>
      <c r="P157" s="152">
        <f>O157*H157</f>
        <v>0</v>
      </c>
      <c r="Q157" s="152">
        <v>3.14E-3</v>
      </c>
      <c r="R157" s="152">
        <f>Q157*H157</f>
        <v>3.14E-3</v>
      </c>
      <c r="S157" s="152">
        <v>0</v>
      </c>
      <c r="T157" s="153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132</v>
      </c>
      <c r="AT157" s="154" t="s">
        <v>128</v>
      </c>
      <c r="AU157" s="154" t="s">
        <v>133</v>
      </c>
      <c r="AY157" s="14" t="s">
        <v>126</v>
      </c>
      <c r="BE157" s="155">
        <f>IF(N157="základná",J157,0)</f>
        <v>0</v>
      </c>
      <c r="BF157" s="155">
        <f>IF(N157="znížená",J157,0)</f>
        <v>0</v>
      </c>
      <c r="BG157" s="155">
        <f>IF(N157="zákl. prenesená",J157,0)</f>
        <v>0</v>
      </c>
      <c r="BH157" s="155">
        <f>IF(N157="zníž. prenesená",J157,0)</f>
        <v>0</v>
      </c>
      <c r="BI157" s="155">
        <f>IF(N157="nulová",J157,0)</f>
        <v>0</v>
      </c>
      <c r="BJ157" s="14" t="s">
        <v>133</v>
      </c>
      <c r="BK157" s="156">
        <f>ROUND(I157*H157,3)</f>
        <v>0</v>
      </c>
      <c r="BL157" s="14" t="s">
        <v>132</v>
      </c>
      <c r="BM157" s="154" t="s">
        <v>195</v>
      </c>
    </row>
    <row r="158" spans="1:65" s="2" customFormat="1" ht="37.9" customHeight="1" x14ac:dyDescent="0.2">
      <c r="A158" s="29"/>
      <c r="B158" s="142"/>
      <c r="C158" s="143" t="s">
        <v>196</v>
      </c>
      <c r="D158" s="143" t="s">
        <v>128</v>
      </c>
      <c r="E158" s="144" t="s">
        <v>197</v>
      </c>
      <c r="F158" s="145" t="s">
        <v>198</v>
      </c>
      <c r="G158" s="146" t="s">
        <v>150</v>
      </c>
      <c r="H158" s="147">
        <v>1</v>
      </c>
      <c r="I158" s="148"/>
      <c r="J158" s="147">
        <f>ROUND(I158*H158,3)</f>
        <v>0</v>
      </c>
      <c r="K158" s="149"/>
      <c r="L158" s="30"/>
      <c r="M158" s="150" t="s">
        <v>1</v>
      </c>
      <c r="N158" s="151" t="s">
        <v>40</v>
      </c>
      <c r="O158" s="58"/>
      <c r="P158" s="152">
        <f>O158*H158</f>
        <v>0</v>
      </c>
      <c r="Q158" s="152">
        <v>1.66E-2</v>
      </c>
      <c r="R158" s="152">
        <f>Q158*H158</f>
        <v>1.66E-2</v>
      </c>
      <c r="S158" s="152">
        <v>0</v>
      </c>
      <c r="T158" s="153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132</v>
      </c>
      <c r="AT158" s="154" t="s">
        <v>128</v>
      </c>
      <c r="AU158" s="154" t="s">
        <v>133</v>
      </c>
      <c r="AY158" s="14" t="s">
        <v>126</v>
      </c>
      <c r="BE158" s="155">
        <f>IF(N158="základná",J158,0)</f>
        <v>0</v>
      </c>
      <c r="BF158" s="155">
        <f>IF(N158="znížená",J158,0)</f>
        <v>0</v>
      </c>
      <c r="BG158" s="155">
        <f>IF(N158="zákl. prenesená",J158,0)</f>
        <v>0</v>
      </c>
      <c r="BH158" s="155">
        <f>IF(N158="zníž. prenesená",J158,0)</f>
        <v>0</v>
      </c>
      <c r="BI158" s="155">
        <f>IF(N158="nulová",J158,0)</f>
        <v>0</v>
      </c>
      <c r="BJ158" s="14" t="s">
        <v>133</v>
      </c>
      <c r="BK158" s="156">
        <f>ROUND(I158*H158,3)</f>
        <v>0</v>
      </c>
      <c r="BL158" s="14" t="s">
        <v>132</v>
      </c>
      <c r="BM158" s="154" t="s">
        <v>199</v>
      </c>
    </row>
    <row r="159" spans="1:65" s="12" customFormat="1" ht="22.9" customHeight="1" x14ac:dyDescent="0.2">
      <c r="B159" s="129"/>
      <c r="D159" s="130" t="s">
        <v>73</v>
      </c>
      <c r="E159" s="140" t="s">
        <v>152</v>
      </c>
      <c r="F159" s="140" t="s">
        <v>200</v>
      </c>
      <c r="I159" s="132"/>
      <c r="J159" s="141">
        <f>BK159</f>
        <v>0</v>
      </c>
      <c r="L159" s="129"/>
      <c r="M159" s="134"/>
      <c r="N159" s="135"/>
      <c r="O159" s="135"/>
      <c r="P159" s="136">
        <f>SUM(P160:P161)</f>
        <v>0</v>
      </c>
      <c r="Q159" s="135"/>
      <c r="R159" s="136">
        <f>SUM(R160:R161)</f>
        <v>4.3499999999999997E-3</v>
      </c>
      <c r="S159" s="135"/>
      <c r="T159" s="137">
        <f>SUM(T160:T161)</f>
        <v>0</v>
      </c>
      <c r="AR159" s="130" t="s">
        <v>79</v>
      </c>
      <c r="AT159" s="138" t="s">
        <v>73</v>
      </c>
      <c r="AU159" s="138" t="s">
        <v>79</v>
      </c>
      <c r="AY159" s="130" t="s">
        <v>126</v>
      </c>
      <c r="BK159" s="139">
        <f>SUM(BK160:BK161)</f>
        <v>0</v>
      </c>
    </row>
    <row r="160" spans="1:65" s="2" customFormat="1" ht="66.75" customHeight="1" x14ac:dyDescent="0.2">
      <c r="A160" s="29"/>
      <c r="B160" s="142"/>
      <c r="C160" s="143" t="s">
        <v>201</v>
      </c>
      <c r="D160" s="143" t="s">
        <v>128</v>
      </c>
      <c r="E160" s="144" t="s">
        <v>202</v>
      </c>
      <c r="F160" s="145" t="s">
        <v>203</v>
      </c>
      <c r="G160" s="146" t="s">
        <v>137</v>
      </c>
      <c r="H160" s="147">
        <v>1</v>
      </c>
      <c r="I160" s="148"/>
      <c r="J160" s="147">
        <f>ROUND(I160*H160,3)</f>
        <v>0</v>
      </c>
      <c r="K160" s="149"/>
      <c r="L160" s="30"/>
      <c r="M160" s="150" t="s">
        <v>1</v>
      </c>
      <c r="N160" s="151" t="s">
        <v>40</v>
      </c>
      <c r="O160" s="58"/>
      <c r="P160" s="152">
        <f>O160*H160</f>
        <v>0</v>
      </c>
      <c r="Q160" s="152">
        <v>4.1999999999999997E-3</v>
      </c>
      <c r="R160" s="152">
        <f>Q160*H160</f>
        <v>4.1999999999999997E-3</v>
      </c>
      <c r="S160" s="152">
        <v>0</v>
      </c>
      <c r="T160" s="153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132</v>
      </c>
      <c r="AT160" s="154" t="s">
        <v>128</v>
      </c>
      <c r="AU160" s="154" t="s">
        <v>133</v>
      </c>
      <c r="AY160" s="14" t="s">
        <v>126</v>
      </c>
      <c r="BE160" s="155">
        <f>IF(N160="základná",J160,0)</f>
        <v>0</v>
      </c>
      <c r="BF160" s="155">
        <f>IF(N160="znížená",J160,0)</f>
        <v>0</v>
      </c>
      <c r="BG160" s="155">
        <f>IF(N160="zákl. prenesená",J160,0)</f>
        <v>0</v>
      </c>
      <c r="BH160" s="155">
        <f>IF(N160="zníž. prenesená",J160,0)</f>
        <v>0</v>
      </c>
      <c r="BI160" s="155">
        <f>IF(N160="nulová",J160,0)</f>
        <v>0</v>
      </c>
      <c r="BJ160" s="14" t="s">
        <v>133</v>
      </c>
      <c r="BK160" s="156">
        <f>ROUND(I160*H160,3)</f>
        <v>0</v>
      </c>
      <c r="BL160" s="14" t="s">
        <v>132</v>
      </c>
      <c r="BM160" s="154" t="s">
        <v>204</v>
      </c>
    </row>
    <row r="161" spans="1:65" s="2" customFormat="1" ht="37.9" customHeight="1" x14ac:dyDescent="0.2">
      <c r="A161" s="29"/>
      <c r="B161" s="142"/>
      <c r="C161" s="143" t="s">
        <v>205</v>
      </c>
      <c r="D161" s="143" t="s">
        <v>128</v>
      </c>
      <c r="E161" s="144" t="s">
        <v>206</v>
      </c>
      <c r="F161" s="145" t="s">
        <v>207</v>
      </c>
      <c r="G161" s="146" t="s">
        <v>137</v>
      </c>
      <c r="H161" s="147">
        <v>1</v>
      </c>
      <c r="I161" s="148"/>
      <c r="J161" s="147">
        <f>ROUND(I161*H161,3)</f>
        <v>0</v>
      </c>
      <c r="K161" s="149"/>
      <c r="L161" s="30"/>
      <c r="M161" s="150" t="s">
        <v>1</v>
      </c>
      <c r="N161" s="151" t="s">
        <v>40</v>
      </c>
      <c r="O161" s="58"/>
      <c r="P161" s="152">
        <f>O161*H161</f>
        <v>0</v>
      </c>
      <c r="Q161" s="152">
        <v>1.4999999999999999E-4</v>
      </c>
      <c r="R161" s="152">
        <f>Q161*H161</f>
        <v>1.4999999999999999E-4</v>
      </c>
      <c r="S161" s="152">
        <v>0</v>
      </c>
      <c r="T161" s="153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132</v>
      </c>
      <c r="AT161" s="154" t="s">
        <v>128</v>
      </c>
      <c r="AU161" s="154" t="s">
        <v>133</v>
      </c>
      <c r="AY161" s="14" t="s">
        <v>126</v>
      </c>
      <c r="BE161" s="155">
        <f>IF(N161="základná",J161,0)</f>
        <v>0</v>
      </c>
      <c r="BF161" s="155">
        <f>IF(N161="znížená",J161,0)</f>
        <v>0</v>
      </c>
      <c r="BG161" s="155">
        <f>IF(N161="zákl. prenesená",J161,0)</f>
        <v>0</v>
      </c>
      <c r="BH161" s="155">
        <f>IF(N161="zníž. prenesená",J161,0)</f>
        <v>0</v>
      </c>
      <c r="BI161" s="155">
        <f>IF(N161="nulová",J161,0)</f>
        <v>0</v>
      </c>
      <c r="BJ161" s="14" t="s">
        <v>133</v>
      </c>
      <c r="BK161" s="156">
        <f>ROUND(I161*H161,3)</f>
        <v>0</v>
      </c>
      <c r="BL161" s="14" t="s">
        <v>132</v>
      </c>
      <c r="BM161" s="154" t="s">
        <v>208</v>
      </c>
    </row>
    <row r="162" spans="1:65" s="12" customFormat="1" ht="22.9" customHeight="1" x14ac:dyDescent="0.2">
      <c r="B162" s="129"/>
      <c r="D162" s="130" t="s">
        <v>73</v>
      </c>
      <c r="E162" s="140" t="s">
        <v>161</v>
      </c>
      <c r="F162" s="140" t="s">
        <v>209</v>
      </c>
      <c r="I162" s="132"/>
      <c r="J162" s="141">
        <f>BK162</f>
        <v>0</v>
      </c>
      <c r="L162" s="129"/>
      <c r="M162" s="134"/>
      <c r="N162" s="135"/>
      <c r="O162" s="135"/>
      <c r="P162" s="136">
        <f>P163</f>
        <v>0</v>
      </c>
      <c r="Q162" s="135"/>
      <c r="R162" s="136">
        <f>R163</f>
        <v>4.8999999999999998E-3</v>
      </c>
      <c r="S162" s="135"/>
      <c r="T162" s="137">
        <f>T163</f>
        <v>0</v>
      </c>
      <c r="AR162" s="130" t="s">
        <v>79</v>
      </c>
      <c r="AT162" s="138" t="s">
        <v>73</v>
      </c>
      <c r="AU162" s="138" t="s">
        <v>79</v>
      </c>
      <c r="AY162" s="130" t="s">
        <v>126</v>
      </c>
      <c r="BK162" s="139">
        <f>BK163</f>
        <v>0</v>
      </c>
    </row>
    <row r="163" spans="1:65" s="2" customFormat="1" ht="24.2" customHeight="1" x14ac:dyDescent="0.2">
      <c r="A163" s="29"/>
      <c r="B163" s="142"/>
      <c r="C163" s="143" t="s">
        <v>210</v>
      </c>
      <c r="D163" s="143" t="s">
        <v>128</v>
      </c>
      <c r="E163" s="144" t="s">
        <v>211</v>
      </c>
      <c r="F163" s="145" t="s">
        <v>212</v>
      </c>
      <c r="G163" s="146" t="s">
        <v>150</v>
      </c>
      <c r="H163" s="147">
        <v>1</v>
      </c>
      <c r="I163" s="148"/>
      <c r="J163" s="147">
        <f>ROUND(I163*H163,3)</f>
        <v>0</v>
      </c>
      <c r="K163" s="149"/>
      <c r="L163" s="30"/>
      <c r="M163" s="150" t="s">
        <v>1</v>
      </c>
      <c r="N163" s="151" t="s">
        <v>40</v>
      </c>
      <c r="O163" s="58"/>
      <c r="P163" s="152">
        <f>O163*H163</f>
        <v>0</v>
      </c>
      <c r="Q163" s="152">
        <v>4.8999999999999998E-3</v>
      </c>
      <c r="R163" s="152">
        <f>Q163*H163</f>
        <v>4.8999999999999998E-3</v>
      </c>
      <c r="S163" s="152">
        <v>0</v>
      </c>
      <c r="T163" s="153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132</v>
      </c>
      <c r="AT163" s="154" t="s">
        <v>128</v>
      </c>
      <c r="AU163" s="154" t="s">
        <v>133</v>
      </c>
      <c r="AY163" s="14" t="s">
        <v>126</v>
      </c>
      <c r="BE163" s="155">
        <f>IF(N163="základná",J163,0)</f>
        <v>0</v>
      </c>
      <c r="BF163" s="155">
        <f>IF(N163="znížená",J163,0)</f>
        <v>0</v>
      </c>
      <c r="BG163" s="155">
        <f>IF(N163="zákl. prenesená",J163,0)</f>
        <v>0</v>
      </c>
      <c r="BH163" s="155">
        <f>IF(N163="zníž. prenesená",J163,0)</f>
        <v>0</v>
      </c>
      <c r="BI163" s="155">
        <f>IF(N163="nulová",J163,0)</f>
        <v>0</v>
      </c>
      <c r="BJ163" s="14" t="s">
        <v>133</v>
      </c>
      <c r="BK163" s="156">
        <f>ROUND(I163*H163,3)</f>
        <v>0</v>
      </c>
      <c r="BL163" s="14" t="s">
        <v>132</v>
      </c>
      <c r="BM163" s="154" t="s">
        <v>213</v>
      </c>
    </row>
    <row r="164" spans="1:65" s="12" customFormat="1" ht="22.9" customHeight="1" x14ac:dyDescent="0.2">
      <c r="B164" s="129"/>
      <c r="D164" s="130" t="s">
        <v>73</v>
      </c>
      <c r="E164" s="140" t="s">
        <v>165</v>
      </c>
      <c r="F164" s="140" t="s">
        <v>214</v>
      </c>
      <c r="I164" s="132"/>
      <c r="J164" s="141">
        <f>BK164</f>
        <v>0</v>
      </c>
      <c r="L164" s="129"/>
      <c r="M164" s="134"/>
      <c r="N164" s="135"/>
      <c r="O164" s="135"/>
      <c r="P164" s="136">
        <f>SUM(P165:P171)</f>
        <v>0</v>
      </c>
      <c r="Q164" s="135"/>
      <c r="R164" s="136">
        <f>SUM(R165:R171)</f>
        <v>18.519549999999999</v>
      </c>
      <c r="S164" s="135"/>
      <c r="T164" s="137">
        <f>SUM(T165:T171)</f>
        <v>0.19600000000000001</v>
      </c>
      <c r="AR164" s="130" t="s">
        <v>79</v>
      </c>
      <c r="AT164" s="138" t="s">
        <v>73</v>
      </c>
      <c r="AU164" s="138" t="s">
        <v>79</v>
      </c>
      <c r="AY164" s="130" t="s">
        <v>126</v>
      </c>
      <c r="BK164" s="139">
        <f>SUM(BK165:BK171)</f>
        <v>0</v>
      </c>
    </row>
    <row r="165" spans="1:65" s="2" customFormat="1" ht="24.2" customHeight="1" x14ac:dyDescent="0.2">
      <c r="A165" s="29"/>
      <c r="B165" s="142"/>
      <c r="C165" s="143" t="s">
        <v>7</v>
      </c>
      <c r="D165" s="143" t="s">
        <v>128</v>
      </c>
      <c r="E165" s="144" t="s">
        <v>215</v>
      </c>
      <c r="F165" s="145" t="s">
        <v>216</v>
      </c>
      <c r="G165" s="146" t="s">
        <v>150</v>
      </c>
      <c r="H165" s="147">
        <v>1</v>
      </c>
      <c r="I165" s="148"/>
      <c r="J165" s="147">
        <f t="shared" ref="J165:J171" si="0">ROUND(I165*H165,3)</f>
        <v>0</v>
      </c>
      <c r="K165" s="149"/>
      <c r="L165" s="30"/>
      <c r="M165" s="150" t="s">
        <v>1</v>
      </c>
      <c r="N165" s="151" t="s">
        <v>40</v>
      </c>
      <c r="O165" s="58"/>
      <c r="P165" s="152">
        <f t="shared" ref="P165:P171" si="1">O165*H165</f>
        <v>0</v>
      </c>
      <c r="Q165" s="152">
        <v>3.5830299999999999</v>
      </c>
      <c r="R165" s="152">
        <f t="shared" ref="R165:R171" si="2">Q165*H165</f>
        <v>3.5830299999999999</v>
      </c>
      <c r="S165" s="152">
        <v>0</v>
      </c>
      <c r="T165" s="153">
        <f t="shared" ref="T165:T171" si="3"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132</v>
      </c>
      <c r="AT165" s="154" t="s">
        <v>128</v>
      </c>
      <c r="AU165" s="154" t="s">
        <v>133</v>
      </c>
      <c r="AY165" s="14" t="s">
        <v>126</v>
      </c>
      <c r="BE165" s="155">
        <f t="shared" ref="BE165:BE171" si="4">IF(N165="základná",J165,0)</f>
        <v>0</v>
      </c>
      <c r="BF165" s="155">
        <f t="shared" ref="BF165:BF171" si="5">IF(N165="znížená",J165,0)</f>
        <v>0</v>
      </c>
      <c r="BG165" s="155">
        <f t="shared" ref="BG165:BG171" si="6">IF(N165="zákl. prenesená",J165,0)</f>
        <v>0</v>
      </c>
      <c r="BH165" s="155">
        <f t="shared" ref="BH165:BH171" si="7">IF(N165="zníž. prenesená",J165,0)</f>
        <v>0</v>
      </c>
      <c r="BI165" s="155">
        <f t="shared" ref="BI165:BI171" si="8">IF(N165="nulová",J165,0)</f>
        <v>0</v>
      </c>
      <c r="BJ165" s="14" t="s">
        <v>133</v>
      </c>
      <c r="BK165" s="156">
        <f t="shared" ref="BK165:BK171" si="9">ROUND(I165*H165,3)</f>
        <v>0</v>
      </c>
      <c r="BL165" s="14" t="s">
        <v>132</v>
      </c>
      <c r="BM165" s="154" t="s">
        <v>217</v>
      </c>
    </row>
    <row r="166" spans="1:65" s="2" customFormat="1" ht="16.5" customHeight="1" x14ac:dyDescent="0.2">
      <c r="A166" s="29"/>
      <c r="B166" s="142"/>
      <c r="C166" s="143" t="s">
        <v>218</v>
      </c>
      <c r="D166" s="143" t="s">
        <v>128</v>
      </c>
      <c r="E166" s="144" t="s">
        <v>219</v>
      </c>
      <c r="F166" s="145" t="s">
        <v>220</v>
      </c>
      <c r="G166" s="146" t="s">
        <v>176</v>
      </c>
      <c r="H166" s="147">
        <v>240</v>
      </c>
      <c r="I166" s="148"/>
      <c r="J166" s="147">
        <f t="shared" si="0"/>
        <v>0</v>
      </c>
      <c r="K166" s="149"/>
      <c r="L166" s="30"/>
      <c r="M166" s="150" t="s">
        <v>1</v>
      </c>
      <c r="N166" s="151" t="s">
        <v>40</v>
      </c>
      <c r="O166" s="58"/>
      <c r="P166" s="152">
        <f t="shared" si="1"/>
        <v>0</v>
      </c>
      <c r="Q166" s="152">
        <v>2.572E-2</v>
      </c>
      <c r="R166" s="152">
        <f t="shared" si="2"/>
        <v>6.1727999999999996</v>
      </c>
      <c r="S166" s="152">
        <v>0</v>
      </c>
      <c r="T166" s="153">
        <f t="shared" si="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132</v>
      </c>
      <c r="AT166" s="154" t="s">
        <v>128</v>
      </c>
      <c r="AU166" s="154" t="s">
        <v>133</v>
      </c>
      <c r="AY166" s="14" t="s">
        <v>126</v>
      </c>
      <c r="BE166" s="155">
        <f t="shared" si="4"/>
        <v>0</v>
      </c>
      <c r="BF166" s="155">
        <f t="shared" si="5"/>
        <v>0</v>
      </c>
      <c r="BG166" s="155">
        <f t="shared" si="6"/>
        <v>0</v>
      </c>
      <c r="BH166" s="155">
        <f t="shared" si="7"/>
        <v>0</v>
      </c>
      <c r="BI166" s="155">
        <f t="shared" si="8"/>
        <v>0</v>
      </c>
      <c r="BJ166" s="14" t="s">
        <v>133</v>
      </c>
      <c r="BK166" s="156">
        <f t="shared" si="9"/>
        <v>0</v>
      </c>
      <c r="BL166" s="14" t="s">
        <v>132</v>
      </c>
      <c r="BM166" s="154" t="s">
        <v>221</v>
      </c>
    </row>
    <row r="167" spans="1:65" s="2" customFormat="1" ht="16.5" customHeight="1" x14ac:dyDescent="0.2">
      <c r="A167" s="29"/>
      <c r="B167" s="142"/>
      <c r="C167" s="143" t="s">
        <v>222</v>
      </c>
      <c r="D167" s="143" t="s">
        <v>128</v>
      </c>
      <c r="E167" s="144" t="s">
        <v>223</v>
      </c>
      <c r="F167" s="145" t="s">
        <v>224</v>
      </c>
      <c r="G167" s="146" t="s">
        <v>176</v>
      </c>
      <c r="H167" s="147">
        <v>54</v>
      </c>
      <c r="I167" s="148"/>
      <c r="J167" s="147">
        <f t="shared" si="0"/>
        <v>0</v>
      </c>
      <c r="K167" s="149"/>
      <c r="L167" s="30"/>
      <c r="M167" s="150" t="s">
        <v>1</v>
      </c>
      <c r="N167" s="151" t="s">
        <v>40</v>
      </c>
      <c r="O167" s="58"/>
      <c r="P167" s="152">
        <f t="shared" si="1"/>
        <v>0</v>
      </c>
      <c r="Q167" s="152">
        <v>2.3990000000000001E-2</v>
      </c>
      <c r="R167" s="152">
        <f t="shared" si="2"/>
        <v>1.2954600000000001</v>
      </c>
      <c r="S167" s="152">
        <v>0</v>
      </c>
      <c r="T167" s="153">
        <f t="shared" si="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132</v>
      </c>
      <c r="AT167" s="154" t="s">
        <v>128</v>
      </c>
      <c r="AU167" s="154" t="s">
        <v>133</v>
      </c>
      <c r="AY167" s="14" t="s">
        <v>126</v>
      </c>
      <c r="BE167" s="155">
        <f t="shared" si="4"/>
        <v>0</v>
      </c>
      <c r="BF167" s="155">
        <f t="shared" si="5"/>
        <v>0</v>
      </c>
      <c r="BG167" s="155">
        <f t="shared" si="6"/>
        <v>0</v>
      </c>
      <c r="BH167" s="155">
        <f t="shared" si="7"/>
        <v>0</v>
      </c>
      <c r="BI167" s="155">
        <f t="shared" si="8"/>
        <v>0</v>
      </c>
      <c r="BJ167" s="14" t="s">
        <v>133</v>
      </c>
      <c r="BK167" s="156">
        <f t="shared" si="9"/>
        <v>0</v>
      </c>
      <c r="BL167" s="14" t="s">
        <v>132</v>
      </c>
      <c r="BM167" s="154" t="s">
        <v>225</v>
      </c>
    </row>
    <row r="168" spans="1:65" s="2" customFormat="1" ht="16.5" customHeight="1" x14ac:dyDescent="0.2">
      <c r="A168" s="29"/>
      <c r="B168" s="142"/>
      <c r="C168" s="143" t="s">
        <v>226</v>
      </c>
      <c r="D168" s="143" t="s">
        <v>128</v>
      </c>
      <c r="E168" s="144" t="s">
        <v>227</v>
      </c>
      <c r="F168" s="145" t="s">
        <v>228</v>
      </c>
      <c r="G168" s="146" t="s">
        <v>176</v>
      </c>
      <c r="H168" s="147">
        <v>240</v>
      </c>
      <c r="I168" s="148"/>
      <c r="J168" s="147">
        <f t="shared" si="0"/>
        <v>0</v>
      </c>
      <c r="K168" s="149"/>
      <c r="L168" s="30"/>
      <c r="M168" s="150" t="s">
        <v>1</v>
      </c>
      <c r="N168" s="151" t="s">
        <v>40</v>
      </c>
      <c r="O168" s="58"/>
      <c r="P168" s="152">
        <f t="shared" si="1"/>
        <v>0</v>
      </c>
      <c r="Q168" s="152">
        <v>2.572E-2</v>
      </c>
      <c r="R168" s="152">
        <f t="shared" si="2"/>
        <v>6.1727999999999996</v>
      </c>
      <c r="S168" s="152">
        <v>0</v>
      </c>
      <c r="T168" s="153">
        <f t="shared" si="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132</v>
      </c>
      <c r="AT168" s="154" t="s">
        <v>128</v>
      </c>
      <c r="AU168" s="154" t="s">
        <v>133</v>
      </c>
      <c r="AY168" s="14" t="s">
        <v>126</v>
      </c>
      <c r="BE168" s="155">
        <f t="shared" si="4"/>
        <v>0</v>
      </c>
      <c r="BF168" s="155">
        <f t="shared" si="5"/>
        <v>0</v>
      </c>
      <c r="BG168" s="155">
        <f t="shared" si="6"/>
        <v>0</v>
      </c>
      <c r="BH168" s="155">
        <f t="shared" si="7"/>
        <v>0</v>
      </c>
      <c r="BI168" s="155">
        <f t="shared" si="8"/>
        <v>0</v>
      </c>
      <c r="BJ168" s="14" t="s">
        <v>133</v>
      </c>
      <c r="BK168" s="156">
        <f t="shared" si="9"/>
        <v>0</v>
      </c>
      <c r="BL168" s="14" t="s">
        <v>132</v>
      </c>
      <c r="BM168" s="154" t="s">
        <v>229</v>
      </c>
    </row>
    <row r="169" spans="1:65" s="2" customFormat="1" ht="16.5" customHeight="1" x14ac:dyDescent="0.2">
      <c r="A169" s="29"/>
      <c r="B169" s="142"/>
      <c r="C169" s="143" t="s">
        <v>230</v>
      </c>
      <c r="D169" s="143" t="s">
        <v>128</v>
      </c>
      <c r="E169" s="144" t="s">
        <v>231</v>
      </c>
      <c r="F169" s="145" t="s">
        <v>232</v>
      </c>
      <c r="G169" s="146" t="s">
        <v>176</v>
      </c>
      <c r="H169" s="147">
        <v>54</v>
      </c>
      <c r="I169" s="148"/>
      <c r="J169" s="147">
        <f t="shared" si="0"/>
        <v>0</v>
      </c>
      <c r="K169" s="149"/>
      <c r="L169" s="30"/>
      <c r="M169" s="150" t="s">
        <v>1</v>
      </c>
      <c r="N169" s="151" t="s">
        <v>40</v>
      </c>
      <c r="O169" s="58"/>
      <c r="P169" s="152">
        <f t="shared" si="1"/>
        <v>0</v>
      </c>
      <c r="Q169" s="152">
        <v>2.3990000000000001E-2</v>
      </c>
      <c r="R169" s="152">
        <f t="shared" si="2"/>
        <v>1.2954600000000001</v>
      </c>
      <c r="S169" s="152">
        <v>0</v>
      </c>
      <c r="T169" s="153">
        <f t="shared" si="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132</v>
      </c>
      <c r="AT169" s="154" t="s">
        <v>128</v>
      </c>
      <c r="AU169" s="154" t="s">
        <v>133</v>
      </c>
      <c r="AY169" s="14" t="s">
        <v>126</v>
      </c>
      <c r="BE169" s="155">
        <f t="shared" si="4"/>
        <v>0</v>
      </c>
      <c r="BF169" s="155">
        <f t="shared" si="5"/>
        <v>0</v>
      </c>
      <c r="BG169" s="155">
        <f t="shared" si="6"/>
        <v>0</v>
      </c>
      <c r="BH169" s="155">
        <f t="shared" si="7"/>
        <v>0</v>
      </c>
      <c r="BI169" s="155">
        <f t="shared" si="8"/>
        <v>0</v>
      </c>
      <c r="BJ169" s="14" t="s">
        <v>133</v>
      </c>
      <c r="BK169" s="156">
        <f t="shared" si="9"/>
        <v>0</v>
      </c>
      <c r="BL169" s="14" t="s">
        <v>132</v>
      </c>
      <c r="BM169" s="154" t="s">
        <v>233</v>
      </c>
    </row>
    <row r="170" spans="1:65" s="2" customFormat="1" ht="44.25" customHeight="1" x14ac:dyDescent="0.2">
      <c r="A170" s="29"/>
      <c r="B170" s="142"/>
      <c r="C170" s="143" t="s">
        <v>234</v>
      </c>
      <c r="D170" s="143" t="s">
        <v>128</v>
      </c>
      <c r="E170" s="144" t="s">
        <v>235</v>
      </c>
      <c r="F170" s="145" t="s">
        <v>236</v>
      </c>
      <c r="G170" s="146" t="s">
        <v>137</v>
      </c>
      <c r="H170" s="147">
        <v>1</v>
      </c>
      <c r="I170" s="148"/>
      <c r="J170" s="147">
        <f t="shared" si="0"/>
        <v>0</v>
      </c>
      <c r="K170" s="149"/>
      <c r="L170" s="30"/>
      <c r="M170" s="150" t="s">
        <v>1</v>
      </c>
      <c r="N170" s="151" t="s">
        <v>40</v>
      </c>
      <c r="O170" s="58"/>
      <c r="P170" s="152">
        <f t="shared" si="1"/>
        <v>0</v>
      </c>
      <c r="Q170" s="152">
        <v>0</v>
      </c>
      <c r="R170" s="152">
        <f t="shared" si="2"/>
        <v>0</v>
      </c>
      <c r="S170" s="152">
        <v>0.19600000000000001</v>
      </c>
      <c r="T170" s="153">
        <f t="shared" si="3"/>
        <v>0.19600000000000001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132</v>
      </c>
      <c r="AT170" s="154" t="s">
        <v>128</v>
      </c>
      <c r="AU170" s="154" t="s">
        <v>133</v>
      </c>
      <c r="AY170" s="14" t="s">
        <v>126</v>
      </c>
      <c r="BE170" s="155">
        <f t="shared" si="4"/>
        <v>0</v>
      </c>
      <c r="BF170" s="155">
        <f t="shared" si="5"/>
        <v>0</v>
      </c>
      <c r="BG170" s="155">
        <f t="shared" si="6"/>
        <v>0</v>
      </c>
      <c r="BH170" s="155">
        <f t="shared" si="7"/>
        <v>0</v>
      </c>
      <c r="BI170" s="155">
        <f t="shared" si="8"/>
        <v>0</v>
      </c>
      <c r="BJ170" s="14" t="s">
        <v>133</v>
      </c>
      <c r="BK170" s="156">
        <f t="shared" si="9"/>
        <v>0</v>
      </c>
      <c r="BL170" s="14" t="s">
        <v>132</v>
      </c>
      <c r="BM170" s="154" t="s">
        <v>237</v>
      </c>
    </row>
    <row r="171" spans="1:65" s="2" customFormat="1" ht="16.5" customHeight="1" x14ac:dyDescent="0.2">
      <c r="A171" s="29"/>
      <c r="B171" s="142"/>
      <c r="C171" s="143" t="s">
        <v>238</v>
      </c>
      <c r="D171" s="143" t="s">
        <v>128</v>
      </c>
      <c r="E171" s="144" t="s">
        <v>239</v>
      </c>
      <c r="F171" s="145" t="s">
        <v>240</v>
      </c>
      <c r="G171" s="146" t="s">
        <v>150</v>
      </c>
      <c r="H171" s="147">
        <v>3</v>
      </c>
      <c r="I171" s="148"/>
      <c r="J171" s="147">
        <f t="shared" si="0"/>
        <v>0</v>
      </c>
      <c r="K171" s="149"/>
      <c r="L171" s="30"/>
      <c r="M171" s="150" t="s">
        <v>1</v>
      </c>
      <c r="N171" s="151" t="s">
        <v>40</v>
      </c>
      <c r="O171" s="58"/>
      <c r="P171" s="152">
        <f t="shared" si="1"/>
        <v>0</v>
      </c>
      <c r="Q171" s="152">
        <v>0</v>
      </c>
      <c r="R171" s="152">
        <f t="shared" si="2"/>
        <v>0</v>
      </c>
      <c r="S171" s="152">
        <v>0</v>
      </c>
      <c r="T171" s="153">
        <f t="shared" si="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132</v>
      </c>
      <c r="AT171" s="154" t="s">
        <v>128</v>
      </c>
      <c r="AU171" s="154" t="s">
        <v>133</v>
      </c>
      <c r="AY171" s="14" t="s">
        <v>126</v>
      </c>
      <c r="BE171" s="155">
        <f t="shared" si="4"/>
        <v>0</v>
      </c>
      <c r="BF171" s="155">
        <f t="shared" si="5"/>
        <v>0</v>
      </c>
      <c r="BG171" s="155">
        <f t="shared" si="6"/>
        <v>0</v>
      </c>
      <c r="BH171" s="155">
        <f t="shared" si="7"/>
        <v>0</v>
      </c>
      <c r="BI171" s="155">
        <f t="shared" si="8"/>
        <v>0</v>
      </c>
      <c r="BJ171" s="14" t="s">
        <v>133</v>
      </c>
      <c r="BK171" s="156">
        <f t="shared" si="9"/>
        <v>0</v>
      </c>
      <c r="BL171" s="14" t="s">
        <v>132</v>
      </c>
      <c r="BM171" s="154" t="s">
        <v>241</v>
      </c>
    </row>
    <row r="172" spans="1:65" s="12" customFormat="1" ht="25.9" customHeight="1" x14ac:dyDescent="0.2">
      <c r="B172" s="129"/>
      <c r="D172" s="130" t="s">
        <v>73</v>
      </c>
      <c r="E172" s="131" t="s">
        <v>242</v>
      </c>
      <c r="F172" s="131" t="s">
        <v>243</v>
      </c>
      <c r="I172" s="132"/>
      <c r="J172" s="133">
        <f>BK172</f>
        <v>0</v>
      </c>
      <c r="L172" s="129"/>
      <c r="M172" s="134"/>
      <c r="N172" s="135"/>
      <c r="O172" s="135"/>
      <c r="P172" s="136">
        <f>P173+P175+P177+P182+P184+P195+P200+P220+P226+P228+P231+P233+P236</f>
        <v>0</v>
      </c>
      <c r="Q172" s="135"/>
      <c r="R172" s="136">
        <f>R173+R175+R177+R182+R184+R195+R200+R220+R226+R228+R231+R233+R236</f>
        <v>3.8055403999999999</v>
      </c>
      <c r="S172" s="135"/>
      <c r="T172" s="137">
        <f>T173+T175+T177+T182+T184+T195+T200+T220+T226+T228+T231+T233+T236</f>
        <v>1.782</v>
      </c>
      <c r="AR172" s="130" t="s">
        <v>133</v>
      </c>
      <c r="AT172" s="138" t="s">
        <v>73</v>
      </c>
      <c r="AU172" s="138" t="s">
        <v>74</v>
      </c>
      <c r="AY172" s="130" t="s">
        <v>126</v>
      </c>
      <c r="BK172" s="139">
        <f>BK173+BK175+BK177+BK182+BK184+BK195+BK200+BK220+BK226+BK228+BK231+BK233+BK236</f>
        <v>0</v>
      </c>
    </row>
    <row r="173" spans="1:65" s="12" customFormat="1" ht="22.9" customHeight="1" x14ac:dyDescent="0.2">
      <c r="B173" s="129"/>
      <c r="D173" s="130" t="s">
        <v>73</v>
      </c>
      <c r="E173" s="140" t="s">
        <v>244</v>
      </c>
      <c r="F173" s="140" t="s">
        <v>245</v>
      </c>
      <c r="I173" s="132"/>
      <c r="J173" s="141">
        <f>BK173</f>
        <v>0</v>
      </c>
      <c r="L173" s="129"/>
      <c r="M173" s="134"/>
      <c r="N173" s="135"/>
      <c r="O173" s="135"/>
      <c r="P173" s="136">
        <f>P174</f>
        <v>0</v>
      </c>
      <c r="Q173" s="135"/>
      <c r="R173" s="136">
        <f>R174</f>
        <v>1.17E-3</v>
      </c>
      <c r="S173" s="135"/>
      <c r="T173" s="137">
        <f>T174</f>
        <v>0</v>
      </c>
      <c r="AR173" s="130" t="s">
        <v>133</v>
      </c>
      <c r="AT173" s="138" t="s">
        <v>73</v>
      </c>
      <c r="AU173" s="138" t="s">
        <v>79</v>
      </c>
      <c r="AY173" s="130" t="s">
        <v>126</v>
      </c>
      <c r="BK173" s="139">
        <f>BK174</f>
        <v>0</v>
      </c>
    </row>
    <row r="174" spans="1:65" s="2" customFormat="1" ht="37.9" customHeight="1" x14ac:dyDescent="0.2">
      <c r="A174" s="29"/>
      <c r="B174" s="142"/>
      <c r="C174" s="143" t="s">
        <v>246</v>
      </c>
      <c r="D174" s="143" t="s">
        <v>128</v>
      </c>
      <c r="E174" s="144" t="s">
        <v>247</v>
      </c>
      <c r="F174" s="145" t="s">
        <v>248</v>
      </c>
      <c r="G174" s="146" t="s">
        <v>249</v>
      </c>
      <c r="H174" s="147">
        <v>1</v>
      </c>
      <c r="I174" s="148"/>
      <c r="J174" s="147">
        <f>ROUND(I174*H174,3)</f>
        <v>0</v>
      </c>
      <c r="K174" s="149"/>
      <c r="L174" s="30"/>
      <c r="M174" s="150" t="s">
        <v>1</v>
      </c>
      <c r="N174" s="151" t="s">
        <v>40</v>
      </c>
      <c r="O174" s="58"/>
      <c r="P174" s="152">
        <f>O174*H174</f>
        <v>0</v>
      </c>
      <c r="Q174" s="152">
        <v>1.17E-3</v>
      </c>
      <c r="R174" s="152">
        <f>Q174*H174</f>
        <v>1.17E-3</v>
      </c>
      <c r="S174" s="152">
        <v>0</v>
      </c>
      <c r="T174" s="153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196</v>
      </c>
      <c r="AT174" s="154" t="s">
        <v>128</v>
      </c>
      <c r="AU174" s="154" t="s">
        <v>133</v>
      </c>
      <c r="AY174" s="14" t="s">
        <v>126</v>
      </c>
      <c r="BE174" s="155">
        <f>IF(N174="základná",J174,0)</f>
        <v>0</v>
      </c>
      <c r="BF174" s="155">
        <f>IF(N174="znížená",J174,0)</f>
        <v>0</v>
      </c>
      <c r="BG174" s="155">
        <f>IF(N174="zákl. prenesená",J174,0)</f>
        <v>0</v>
      </c>
      <c r="BH174" s="155">
        <f>IF(N174="zníž. prenesená",J174,0)</f>
        <v>0</v>
      </c>
      <c r="BI174" s="155">
        <f>IF(N174="nulová",J174,0)</f>
        <v>0</v>
      </c>
      <c r="BJ174" s="14" t="s">
        <v>133</v>
      </c>
      <c r="BK174" s="156">
        <f>ROUND(I174*H174,3)</f>
        <v>0</v>
      </c>
      <c r="BL174" s="14" t="s">
        <v>196</v>
      </c>
      <c r="BM174" s="154" t="s">
        <v>250</v>
      </c>
    </row>
    <row r="175" spans="1:65" s="12" customFormat="1" ht="22.9" customHeight="1" x14ac:dyDescent="0.2">
      <c r="B175" s="129"/>
      <c r="D175" s="130" t="s">
        <v>73</v>
      </c>
      <c r="E175" s="140" t="s">
        <v>251</v>
      </c>
      <c r="F175" s="140" t="s">
        <v>252</v>
      </c>
      <c r="I175" s="132"/>
      <c r="J175" s="141">
        <f>BK175</f>
        <v>0</v>
      </c>
      <c r="L175" s="129"/>
      <c r="M175" s="134"/>
      <c r="N175" s="135"/>
      <c r="O175" s="135"/>
      <c r="P175" s="136">
        <f>P176</f>
        <v>0</v>
      </c>
      <c r="Q175" s="135"/>
      <c r="R175" s="136">
        <f>R176</f>
        <v>0</v>
      </c>
      <c r="S175" s="135"/>
      <c r="T175" s="137">
        <f>T176</f>
        <v>0</v>
      </c>
      <c r="AR175" s="130" t="s">
        <v>133</v>
      </c>
      <c r="AT175" s="138" t="s">
        <v>73</v>
      </c>
      <c r="AU175" s="138" t="s">
        <v>79</v>
      </c>
      <c r="AY175" s="130" t="s">
        <v>126</v>
      </c>
      <c r="BK175" s="139">
        <f>BK176</f>
        <v>0</v>
      </c>
    </row>
    <row r="176" spans="1:65" s="2" customFormat="1" ht="21.75" customHeight="1" x14ac:dyDescent="0.2">
      <c r="A176" s="29"/>
      <c r="B176" s="142"/>
      <c r="C176" s="143" t="s">
        <v>253</v>
      </c>
      <c r="D176" s="143" t="s">
        <v>128</v>
      </c>
      <c r="E176" s="144" t="s">
        <v>254</v>
      </c>
      <c r="F176" s="145" t="s">
        <v>255</v>
      </c>
      <c r="G176" s="146" t="s">
        <v>137</v>
      </c>
      <c r="H176" s="147">
        <v>1</v>
      </c>
      <c r="I176" s="148"/>
      <c r="J176" s="147">
        <f>ROUND(I176*H176,3)</f>
        <v>0</v>
      </c>
      <c r="K176" s="149"/>
      <c r="L176" s="30"/>
      <c r="M176" s="150" t="s">
        <v>1</v>
      </c>
      <c r="N176" s="151" t="s">
        <v>40</v>
      </c>
      <c r="O176" s="58"/>
      <c r="P176" s="152">
        <f>O176*H176</f>
        <v>0</v>
      </c>
      <c r="Q176" s="152">
        <v>0</v>
      </c>
      <c r="R176" s="152">
        <f>Q176*H176</f>
        <v>0</v>
      </c>
      <c r="S176" s="152">
        <v>0</v>
      </c>
      <c r="T176" s="153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196</v>
      </c>
      <c r="AT176" s="154" t="s">
        <v>128</v>
      </c>
      <c r="AU176" s="154" t="s">
        <v>133</v>
      </c>
      <c r="AY176" s="14" t="s">
        <v>126</v>
      </c>
      <c r="BE176" s="155">
        <f>IF(N176="základná",J176,0)</f>
        <v>0</v>
      </c>
      <c r="BF176" s="155">
        <f>IF(N176="znížená",J176,0)</f>
        <v>0</v>
      </c>
      <c r="BG176" s="155">
        <f>IF(N176="zákl. prenesená",J176,0)</f>
        <v>0</v>
      </c>
      <c r="BH176" s="155">
        <f>IF(N176="zníž. prenesená",J176,0)</f>
        <v>0</v>
      </c>
      <c r="BI176" s="155">
        <f>IF(N176="nulová",J176,0)</f>
        <v>0</v>
      </c>
      <c r="BJ176" s="14" t="s">
        <v>133</v>
      </c>
      <c r="BK176" s="156">
        <f>ROUND(I176*H176,3)</f>
        <v>0</v>
      </c>
      <c r="BL176" s="14" t="s">
        <v>196</v>
      </c>
      <c r="BM176" s="154" t="s">
        <v>256</v>
      </c>
    </row>
    <row r="177" spans="1:65" s="12" customFormat="1" ht="22.9" customHeight="1" x14ac:dyDescent="0.2">
      <c r="B177" s="129"/>
      <c r="D177" s="130" t="s">
        <v>73</v>
      </c>
      <c r="E177" s="140" t="s">
        <v>257</v>
      </c>
      <c r="F177" s="140" t="s">
        <v>258</v>
      </c>
      <c r="I177" s="132"/>
      <c r="J177" s="141">
        <f>BK177</f>
        <v>0</v>
      </c>
      <c r="L177" s="129"/>
      <c r="M177" s="134"/>
      <c r="N177" s="135"/>
      <c r="O177" s="135"/>
      <c r="P177" s="136">
        <f>SUM(P178:P181)</f>
        <v>0</v>
      </c>
      <c r="Q177" s="135"/>
      <c r="R177" s="136">
        <f>SUM(R178:R181)</f>
        <v>1.6329999999999997E-2</v>
      </c>
      <c r="S177" s="135"/>
      <c r="T177" s="137">
        <f>SUM(T178:T181)</f>
        <v>0</v>
      </c>
      <c r="AR177" s="130" t="s">
        <v>133</v>
      </c>
      <c r="AT177" s="138" t="s">
        <v>73</v>
      </c>
      <c r="AU177" s="138" t="s">
        <v>79</v>
      </c>
      <c r="AY177" s="130" t="s">
        <v>126</v>
      </c>
      <c r="BK177" s="139">
        <f>SUM(BK178:BK181)</f>
        <v>0</v>
      </c>
    </row>
    <row r="178" spans="1:65" s="2" customFormat="1" ht="16.5" customHeight="1" x14ac:dyDescent="0.2">
      <c r="A178" s="29"/>
      <c r="B178" s="142"/>
      <c r="C178" s="143" t="s">
        <v>259</v>
      </c>
      <c r="D178" s="143" t="s">
        <v>128</v>
      </c>
      <c r="E178" s="144" t="s">
        <v>260</v>
      </c>
      <c r="F178" s="145" t="s">
        <v>261</v>
      </c>
      <c r="G178" s="146" t="s">
        <v>150</v>
      </c>
      <c r="H178" s="147">
        <v>2</v>
      </c>
      <c r="I178" s="148"/>
      <c r="J178" s="147">
        <f>ROUND(I178*H178,3)</f>
        <v>0</v>
      </c>
      <c r="K178" s="149"/>
      <c r="L178" s="30"/>
      <c r="M178" s="150" t="s">
        <v>1</v>
      </c>
      <c r="N178" s="151" t="s">
        <v>40</v>
      </c>
      <c r="O178" s="58"/>
      <c r="P178" s="152">
        <f>O178*H178</f>
        <v>0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196</v>
      </c>
      <c r="AT178" s="154" t="s">
        <v>128</v>
      </c>
      <c r="AU178" s="154" t="s">
        <v>133</v>
      </c>
      <c r="AY178" s="14" t="s">
        <v>126</v>
      </c>
      <c r="BE178" s="155">
        <f>IF(N178="základná",J178,0)</f>
        <v>0</v>
      </c>
      <c r="BF178" s="155">
        <f>IF(N178="znížená",J178,0)</f>
        <v>0</v>
      </c>
      <c r="BG178" s="155">
        <f>IF(N178="zákl. prenesená",J178,0)</f>
        <v>0</v>
      </c>
      <c r="BH178" s="155">
        <f>IF(N178="zníž. prenesená",J178,0)</f>
        <v>0</v>
      </c>
      <c r="BI178" s="155">
        <f>IF(N178="nulová",J178,0)</f>
        <v>0</v>
      </c>
      <c r="BJ178" s="14" t="s">
        <v>133</v>
      </c>
      <c r="BK178" s="156">
        <f>ROUND(I178*H178,3)</f>
        <v>0</v>
      </c>
      <c r="BL178" s="14" t="s">
        <v>196</v>
      </c>
      <c r="BM178" s="154" t="s">
        <v>262</v>
      </c>
    </row>
    <row r="179" spans="1:65" s="2" customFormat="1" ht="16.5" customHeight="1" x14ac:dyDescent="0.2">
      <c r="A179" s="29"/>
      <c r="B179" s="142"/>
      <c r="C179" s="143" t="s">
        <v>263</v>
      </c>
      <c r="D179" s="143" t="s">
        <v>128</v>
      </c>
      <c r="E179" s="144" t="s">
        <v>264</v>
      </c>
      <c r="F179" s="145" t="s">
        <v>265</v>
      </c>
      <c r="G179" s="146" t="s">
        <v>150</v>
      </c>
      <c r="H179" s="147">
        <v>2</v>
      </c>
      <c r="I179" s="148"/>
      <c r="J179" s="147">
        <f>ROUND(I179*H179,3)</f>
        <v>0</v>
      </c>
      <c r="K179" s="149"/>
      <c r="L179" s="30"/>
      <c r="M179" s="150" t="s">
        <v>1</v>
      </c>
      <c r="N179" s="151" t="s">
        <v>40</v>
      </c>
      <c r="O179" s="58"/>
      <c r="P179" s="152">
        <f>O179*H179</f>
        <v>0</v>
      </c>
      <c r="Q179" s="152">
        <v>2.3E-3</v>
      </c>
      <c r="R179" s="152">
        <f>Q179*H179</f>
        <v>4.5999999999999999E-3</v>
      </c>
      <c r="S179" s="152">
        <v>0</v>
      </c>
      <c r="T179" s="153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196</v>
      </c>
      <c r="AT179" s="154" t="s">
        <v>128</v>
      </c>
      <c r="AU179" s="154" t="s">
        <v>133</v>
      </c>
      <c r="AY179" s="14" t="s">
        <v>126</v>
      </c>
      <c r="BE179" s="155">
        <f>IF(N179="základná",J179,0)</f>
        <v>0</v>
      </c>
      <c r="BF179" s="155">
        <f>IF(N179="znížená",J179,0)</f>
        <v>0</v>
      </c>
      <c r="BG179" s="155">
        <f>IF(N179="zákl. prenesená",J179,0)</f>
        <v>0</v>
      </c>
      <c r="BH179" s="155">
        <f>IF(N179="zníž. prenesená",J179,0)</f>
        <v>0</v>
      </c>
      <c r="BI179" s="155">
        <f>IF(N179="nulová",J179,0)</f>
        <v>0</v>
      </c>
      <c r="BJ179" s="14" t="s">
        <v>133</v>
      </c>
      <c r="BK179" s="156">
        <f>ROUND(I179*H179,3)</f>
        <v>0</v>
      </c>
      <c r="BL179" s="14" t="s">
        <v>196</v>
      </c>
      <c r="BM179" s="154" t="s">
        <v>266</v>
      </c>
    </row>
    <row r="180" spans="1:65" s="2" customFormat="1" ht="16.5" customHeight="1" x14ac:dyDescent="0.2">
      <c r="A180" s="29"/>
      <c r="B180" s="142"/>
      <c r="C180" s="143" t="s">
        <v>267</v>
      </c>
      <c r="D180" s="143" t="s">
        <v>128</v>
      </c>
      <c r="E180" s="144" t="s">
        <v>268</v>
      </c>
      <c r="F180" s="145" t="s">
        <v>269</v>
      </c>
      <c r="G180" s="146" t="s">
        <v>150</v>
      </c>
      <c r="H180" s="147">
        <v>3</v>
      </c>
      <c r="I180" s="148"/>
      <c r="J180" s="147">
        <f>ROUND(I180*H180,3)</f>
        <v>0</v>
      </c>
      <c r="K180" s="149"/>
      <c r="L180" s="30"/>
      <c r="M180" s="150" t="s">
        <v>1</v>
      </c>
      <c r="N180" s="151" t="s">
        <v>40</v>
      </c>
      <c r="O180" s="58"/>
      <c r="P180" s="152">
        <f>O180*H180</f>
        <v>0</v>
      </c>
      <c r="Q180" s="152">
        <v>5.0000000000000001E-4</v>
      </c>
      <c r="R180" s="152">
        <f>Q180*H180</f>
        <v>1.5E-3</v>
      </c>
      <c r="S180" s="152">
        <v>0</v>
      </c>
      <c r="T180" s="153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196</v>
      </c>
      <c r="AT180" s="154" t="s">
        <v>128</v>
      </c>
      <c r="AU180" s="154" t="s">
        <v>133</v>
      </c>
      <c r="AY180" s="14" t="s">
        <v>126</v>
      </c>
      <c r="BE180" s="155">
        <f>IF(N180="základná",J180,0)</f>
        <v>0</v>
      </c>
      <c r="BF180" s="155">
        <f>IF(N180="znížená",J180,0)</f>
        <v>0</v>
      </c>
      <c r="BG180" s="155">
        <f>IF(N180="zákl. prenesená",J180,0)</f>
        <v>0</v>
      </c>
      <c r="BH180" s="155">
        <f>IF(N180="zníž. prenesená",J180,0)</f>
        <v>0</v>
      </c>
      <c r="BI180" s="155">
        <f>IF(N180="nulová",J180,0)</f>
        <v>0</v>
      </c>
      <c r="BJ180" s="14" t="s">
        <v>133</v>
      </c>
      <c r="BK180" s="156">
        <f>ROUND(I180*H180,3)</f>
        <v>0</v>
      </c>
      <c r="BL180" s="14" t="s">
        <v>196</v>
      </c>
      <c r="BM180" s="154" t="s">
        <v>270</v>
      </c>
    </row>
    <row r="181" spans="1:65" s="2" customFormat="1" ht="21.75" customHeight="1" x14ac:dyDescent="0.2">
      <c r="A181" s="29"/>
      <c r="B181" s="142"/>
      <c r="C181" s="143" t="s">
        <v>271</v>
      </c>
      <c r="D181" s="143" t="s">
        <v>128</v>
      </c>
      <c r="E181" s="144" t="s">
        <v>272</v>
      </c>
      <c r="F181" s="145" t="s">
        <v>273</v>
      </c>
      <c r="G181" s="146" t="s">
        <v>150</v>
      </c>
      <c r="H181" s="147">
        <v>1</v>
      </c>
      <c r="I181" s="148"/>
      <c r="J181" s="147">
        <f>ROUND(I181*H181,3)</f>
        <v>0</v>
      </c>
      <c r="K181" s="149"/>
      <c r="L181" s="30"/>
      <c r="M181" s="150" t="s">
        <v>1</v>
      </c>
      <c r="N181" s="151" t="s">
        <v>40</v>
      </c>
      <c r="O181" s="58"/>
      <c r="P181" s="152">
        <f>O181*H181</f>
        <v>0</v>
      </c>
      <c r="Q181" s="152">
        <v>1.023E-2</v>
      </c>
      <c r="R181" s="152">
        <f>Q181*H181</f>
        <v>1.023E-2</v>
      </c>
      <c r="S181" s="152">
        <v>0</v>
      </c>
      <c r="T181" s="153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196</v>
      </c>
      <c r="AT181" s="154" t="s">
        <v>128</v>
      </c>
      <c r="AU181" s="154" t="s">
        <v>133</v>
      </c>
      <c r="AY181" s="14" t="s">
        <v>126</v>
      </c>
      <c r="BE181" s="155">
        <f>IF(N181="základná",J181,0)</f>
        <v>0</v>
      </c>
      <c r="BF181" s="155">
        <f>IF(N181="znížená",J181,0)</f>
        <v>0</v>
      </c>
      <c r="BG181" s="155">
        <f>IF(N181="zákl. prenesená",J181,0)</f>
        <v>0</v>
      </c>
      <c r="BH181" s="155">
        <f>IF(N181="zníž. prenesená",J181,0)</f>
        <v>0</v>
      </c>
      <c r="BI181" s="155">
        <f>IF(N181="nulová",J181,0)</f>
        <v>0</v>
      </c>
      <c r="BJ181" s="14" t="s">
        <v>133</v>
      </c>
      <c r="BK181" s="156">
        <f>ROUND(I181*H181,3)</f>
        <v>0</v>
      </c>
      <c r="BL181" s="14" t="s">
        <v>196</v>
      </c>
      <c r="BM181" s="154" t="s">
        <v>274</v>
      </c>
    </row>
    <row r="182" spans="1:65" s="12" customFormat="1" ht="22.9" customHeight="1" x14ac:dyDescent="0.2">
      <c r="B182" s="129"/>
      <c r="D182" s="130" t="s">
        <v>73</v>
      </c>
      <c r="E182" s="140" t="s">
        <v>275</v>
      </c>
      <c r="F182" s="140" t="s">
        <v>276</v>
      </c>
      <c r="I182" s="132"/>
      <c r="J182" s="141">
        <f>BK182</f>
        <v>0</v>
      </c>
      <c r="L182" s="129"/>
      <c r="M182" s="134"/>
      <c r="N182" s="135"/>
      <c r="O182" s="135"/>
      <c r="P182" s="136">
        <f>P183</f>
        <v>0</v>
      </c>
      <c r="Q182" s="135"/>
      <c r="R182" s="136">
        <f>R183</f>
        <v>2.1000000000000001E-2</v>
      </c>
      <c r="S182" s="135"/>
      <c r="T182" s="137">
        <f>T183</f>
        <v>0</v>
      </c>
      <c r="AR182" s="130" t="s">
        <v>133</v>
      </c>
      <c r="AT182" s="138" t="s">
        <v>73</v>
      </c>
      <c r="AU182" s="138" t="s">
        <v>79</v>
      </c>
      <c r="AY182" s="130" t="s">
        <v>126</v>
      </c>
      <c r="BK182" s="139">
        <f>BK183</f>
        <v>0</v>
      </c>
    </row>
    <row r="183" spans="1:65" s="2" customFormat="1" ht="16.5" customHeight="1" x14ac:dyDescent="0.2">
      <c r="A183" s="29"/>
      <c r="B183" s="142"/>
      <c r="C183" s="143" t="s">
        <v>277</v>
      </c>
      <c r="D183" s="143" t="s">
        <v>128</v>
      </c>
      <c r="E183" s="144" t="s">
        <v>278</v>
      </c>
      <c r="F183" s="145" t="s">
        <v>279</v>
      </c>
      <c r="G183" s="146" t="s">
        <v>150</v>
      </c>
      <c r="H183" s="147">
        <v>1</v>
      </c>
      <c r="I183" s="148"/>
      <c r="J183" s="147">
        <f>ROUND(I183*H183,3)</f>
        <v>0</v>
      </c>
      <c r="K183" s="149"/>
      <c r="L183" s="30"/>
      <c r="M183" s="150" t="s">
        <v>1</v>
      </c>
      <c r="N183" s="151" t="s">
        <v>40</v>
      </c>
      <c r="O183" s="58"/>
      <c r="P183" s="152">
        <f>O183*H183</f>
        <v>0</v>
      </c>
      <c r="Q183" s="152">
        <v>2.1000000000000001E-2</v>
      </c>
      <c r="R183" s="152">
        <f>Q183*H183</f>
        <v>2.1000000000000001E-2</v>
      </c>
      <c r="S183" s="152">
        <v>0</v>
      </c>
      <c r="T183" s="153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196</v>
      </c>
      <c r="AT183" s="154" t="s">
        <v>128</v>
      </c>
      <c r="AU183" s="154" t="s">
        <v>133</v>
      </c>
      <c r="AY183" s="14" t="s">
        <v>126</v>
      </c>
      <c r="BE183" s="155">
        <f>IF(N183="základná",J183,0)</f>
        <v>0</v>
      </c>
      <c r="BF183" s="155">
        <f>IF(N183="znížená",J183,0)</f>
        <v>0</v>
      </c>
      <c r="BG183" s="155">
        <f>IF(N183="zákl. prenesená",J183,0)</f>
        <v>0</v>
      </c>
      <c r="BH183" s="155">
        <f>IF(N183="zníž. prenesená",J183,0)</f>
        <v>0</v>
      </c>
      <c r="BI183" s="155">
        <f>IF(N183="nulová",J183,0)</f>
        <v>0</v>
      </c>
      <c r="BJ183" s="14" t="s">
        <v>133</v>
      </c>
      <c r="BK183" s="156">
        <f>ROUND(I183*H183,3)</f>
        <v>0</v>
      </c>
      <c r="BL183" s="14" t="s">
        <v>196</v>
      </c>
      <c r="BM183" s="154" t="s">
        <v>280</v>
      </c>
    </row>
    <row r="184" spans="1:65" s="12" customFormat="1" ht="22.9" customHeight="1" x14ac:dyDescent="0.2">
      <c r="B184" s="129"/>
      <c r="D184" s="130" t="s">
        <v>73</v>
      </c>
      <c r="E184" s="140" t="s">
        <v>281</v>
      </c>
      <c r="F184" s="140" t="s">
        <v>282</v>
      </c>
      <c r="I184" s="132"/>
      <c r="J184" s="141">
        <f>BK184</f>
        <v>0</v>
      </c>
      <c r="L184" s="129"/>
      <c r="M184" s="134"/>
      <c r="N184" s="135"/>
      <c r="O184" s="135"/>
      <c r="P184" s="136">
        <f>SUM(P185:P194)</f>
        <v>0</v>
      </c>
      <c r="Q184" s="135"/>
      <c r="R184" s="136">
        <f>SUM(R185:R194)</f>
        <v>4.9659999999999996E-2</v>
      </c>
      <c r="S184" s="135"/>
      <c r="T184" s="137">
        <f>SUM(T185:T194)</f>
        <v>1.0780000000000001</v>
      </c>
      <c r="AR184" s="130" t="s">
        <v>133</v>
      </c>
      <c r="AT184" s="138" t="s">
        <v>73</v>
      </c>
      <c r="AU184" s="138" t="s">
        <v>79</v>
      </c>
      <c r="AY184" s="130" t="s">
        <v>126</v>
      </c>
      <c r="BK184" s="139">
        <f>SUM(BK185:BK194)</f>
        <v>0</v>
      </c>
    </row>
    <row r="185" spans="1:65" s="2" customFormat="1" ht="24.2" customHeight="1" x14ac:dyDescent="0.2">
      <c r="A185" s="29"/>
      <c r="B185" s="142"/>
      <c r="C185" s="143" t="s">
        <v>283</v>
      </c>
      <c r="D185" s="143" t="s">
        <v>128</v>
      </c>
      <c r="E185" s="144" t="s">
        <v>284</v>
      </c>
      <c r="F185" s="145" t="s">
        <v>285</v>
      </c>
      <c r="G185" s="146" t="s">
        <v>131</v>
      </c>
      <c r="H185" s="147">
        <v>2.96</v>
      </c>
      <c r="I185" s="148"/>
      <c r="J185" s="147">
        <f t="shared" ref="J185:J194" si="10">ROUND(I185*H185,3)</f>
        <v>0</v>
      </c>
      <c r="K185" s="149"/>
      <c r="L185" s="30"/>
      <c r="M185" s="150" t="s">
        <v>1</v>
      </c>
      <c r="N185" s="151" t="s">
        <v>40</v>
      </c>
      <c r="O185" s="58"/>
      <c r="P185" s="152">
        <f t="shared" ref="P185:P194" si="11">O185*H185</f>
        <v>0</v>
      </c>
      <c r="Q185" s="152">
        <v>0</v>
      </c>
      <c r="R185" s="152">
        <f t="shared" ref="R185:R194" si="12">Q185*H185</f>
        <v>0</v>
      </c>
      <c r="S185" s="152">
        <v>0</v>
      </c>
      <c r="T185" s="153">
        <f t="shared" ref="T185:T194" si="13"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196</v>
      </c>
      <c r="AT185" s="154" t="s">
        <v>128</v>
      </c>
      <c r="AU185" s="154" t="s">
        <v>133</v>
      </c>
      <c r="AY185" s="14" t="s">
        <v>126</v>
      </c>
      <c r="BE185" s="155">
        <f t="shared" ref="BE185:BE194" si="14">IF(N185="základná",J185,0)</f>
        <v>0</v>
      </c>
      <c r="BF185" s="155">
        <f t="shared" ref="BF185:BF194" si="15">IF(N185="znížená",J185,0)</f>
        <v>0</v>
      </c>
      <c r="BG185" s="155">
        <f t="shared" ref="BG185:BG194" si="16">IF(N185="zákl. prenesená",J185,0)</f>
        <v>0</v>
      </c>
      <c r="BH185" s="155">
        <f t="shared" ref="BH185:BH194" si="17">IF(N185="zníž. prenesená",J185,0)</f>
        <v>0</v>
      </c>
      <c r="BI185" s="155">
        <f t="shared" ref="BI185:BI194" si="18">IF(N185="nulová",J185,0)</f>
        <v>0</v>
      </c>
      <c r="BJ185" s="14" t="s">
        <v>133</v>
      </c>
      <c r="BK185" s="156">
        <f t="shared" ref="BK185:BK194" si="19">ROUND(I185*H185,3)</f>
        <v>0</v>
      </c>
      <c r="BL185" s="14" t="s">
        <v>196</v>
      </c>
      <c r="BM185" s="154" t="s">
        <v>286</v>
      </c>
    </row>
    <row r="186" spans="1:65" s="2" customFormat="1" ht="16.5" customHeight="1" x14ac:dyDescent="0.2">
      <c r="A186" s="29"/>
      <c r="B186" s="142"/>
      <c r="C186" s="143" t="s">
        <v>287</v>
      </c>
      <c r="D186" s="143" t="s">
        <v>128</v>
      </c>
      <c r="E186" s="144" t="s">
        <v>288</v>
      </c>
      <c r="F186" s="145" t="s">
        <v>289</v>
      </c>
      <c r="G186" s="146" t="s">
        <v>290</v>
      </c>
      <c r="H186" s="147">
        <v>16</v>
      </c>
      <c r="I186" s="148"/>
      <c r="J186" s="147">
        <f t="shared" si="10"/>
        <v>0</v>
      </c>
      <c r="K186" s="149"/>
      <c r="L186" s="30"/>
      <c r="M186" s="150" t="s">
        <v>1</v>
      </c>
      <c r="N186" s="151" t="s">
        <v>40</v>
      </c>
      <c r="O186" s="58"/>
      <c r="P186" s="152">
        <f t="shared" si="11"/>
        <v>0</v>
      </c>
      <c r="Q186" s="152">
        <v>2.7999999999999998E-4</v>
      </c>
      <c r="R186" s="152">
        <f t="shared" si="12"/>
        <v>4.4799999999999996E-3</v>
      </c>
      <c r="S186" s="152">
        <v>0</v>
      </c>
      <c r="T186" s="153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196</v>
      </c>
      <c r="AT186" s="154" t="s">
        <v>128</v>
      </c>
      <c r="AU186" s="154" t="s">
        <v>133</v>
      </c>
      <c r="AY186" s="14" t="s">
        <v>126</v>
      </c>
      <c r="BE186" s="155">
        <f t="shared" si="14"/>
        <v>0</v>
      </c>
      <c r="BF186" s="155">
        <f t="shared" si="15"/>
        <v>0</v>
      </c>
      <c r="BG186" s="155">
        <f t="shared" si="16"/>
        <v>0</v>
      </c>
      <c r="BH186" s="155">
        <f t="shared" si="17"/>
        <v>0</v>
      </c>
      <c r="BI186" s="155">
        <f t="shared" si="18"/>
        <v>0</v>
      </c>
      <c r="BJ186" s="14" t="s">
        <v>133</v>
      </c>
      <c r="BK186" s="156">
        <f t="shared" si="19"/>
        <v>0</v>
      </c>
      <c r="BL186" s="14" t="s">
        <v>196</v>
      </c>
      <c r="BM186" s="154" t="s">
        <v>291</v>
      </c>
    </row>
    <row r="187" spans="1:65" s="2" customFormat="1" ht="44.25" customHeight="1" x14ac:dyDescent="0.2">
      <c r="A187" s="29"/>
      <c r="B187" s="142"/>
      <c r="C187" s="143" t="s">
        <v>292</v>
      </c>
      <c r="D187" s="143" t="s">
        <v>128</v>
      </c>
      <c r="E187" s="144" t="s">
        <v>293</v>
      </c>
      <c r="F187" s="145" t="s">
        <v>294</v>
      </c>
      <c r="G187" s="146" t="s">
        <v>137</v>
      </c>
      <c r="H187" s="147">
        <v>1</v>
      </c>
      <c r="I187" s="148"/>
      <c r="J187" s="147">
        <f t="shared" si="10"/>
        <v>0</v>
      </c>
      <c r="K187" s="149"/>
      <c r="L187" s="30"/>
      <c r="M187" s="150" t="s">
        <v>1</v>
      </c>
      <c r="N187" s="151" t="s">
        <v>40</v>
      </c>
      <c r="O187" s="58"/>
      <c r="P187" s="152">
        <f t="shared" si="11"/>
        <v>0</v>
      </c>
      <c r="Q187" s="152">
        <v>2.5999999999999998E-4</v>
      </c>
      <c r="R187" s="152">
        <f t="shared" si="12"/>
        <v>2.5999999999999998E-4</v>
      </c>
      <c r="S187" s="152">
        <v>0</v>
      </c>
      <c r="T187" s="153">
        <f t="shared" si="1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196</v>
      </c>
      <c r="AT187" s="154" t="s">
        <v>128</v>
      </c>
      <c r="AU187" s="154" t="s">
        <v>133</v>
      </c>
      <c r="AY187" s="14" t="s">
        <v>126</v>
      </c>
      <c r="BE187" s="155">
        <f t="shared" si="14"/>
        <v>0</v>
      </c>
      <c r="BF187" s="155">
        <f t="shared" si="15"/>
        <v>0</v>
      </c>
      <c r="BG187" s="155">
        <f t="shared" si="16"/>
        <v>0</v>
      </c>
      <c r="BH187" s="155">
        <f t="shared" si="17"/>
        <v>0</v>
      </c>
      <c r="BI187" s="155">
        <f t="shared" si="18"/>
        <v>0</v>
      </c>
      <c r="BJ187" s="14" t="s">
        <v>133</v>
      </c>
      <c r="BK187" s="156">
        <f t="shared" si="19"/>
        <v>0</v>
      </c>
      <c r="BL187" s="14" t="s">
        <v>196</v>
      </c>
      <c r="BM187" s="154" t="s">
        <v>295</v>
      </c>
    </row>
    <row r="188" spans="1:65" s="2" customFormat="1" ht="44.25" customHeight="1" x14ac:dyDescent="0.2">
      <c r="A188" s="29"/>
      <c r="B188" s="142"/>
      <c r="C188" s="143" t="s">
        <v>296</v>
      </c>
      <c r="D188" s="143" t="s">
        <v>128</v>
      </c>
      <c r="E188" s="144" t="s">
        <v>297</v>
      </c>
      <c r="F188" s="145" t="s">
        <v>298</v>
      </c>
      <c r="G188" s="146" t="s">
        <v>137</v>
      </c>
      <c r="H188" s="147">
        <v>1</v>
      </c>
      <c r="I188" s="148"/>
      <c r="J188" s="147">
        <f t="shared" si="10"/>
        <v>0</v>
      </c>
      <c r="K188" s="149"/>
      <c r="L188" s="30"/>
      <c r="M188" s="150" t="s">
        <v>1</v>
      </c>
      <c r="N188" s="151" t="s">
        <v>40</v>
      </c>
      <c r="O188" s="58"/>
      <c r="P188" s="152">
        <f t="shared" si="11"/>
        <v>0</v>
      </c>
      <c r="Q188" s="152">
        <v>2.5999999999999998E-4</v>
      </c>
      <c r="R188" s="152">
        <f t="shared" si="12"/>
        <v>2.5999999999999998E-4</v>
      </c>
      <c r="S188" s="152">
        <v>0</v>
      </c>
      <c r="T188" s="153">
        <f t="shared" si="1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196</v>
      </c>
      <c r="AT188" s="154" t="s">
        <v>128</v>
      </c>
      <c r="AU188" s="154" t="s">
        <v>133</v>
      </c>
      <c r="AY188" s="14" t="s">
        <v>126</v>
      </c>
      <c r="BE188" s="155">
        <f t="shared" si="14"/>
        <v>0</v>
      </c>
      <c r="BF188" s="155">
        <f t="shared" si="15"/>
        <v>0</v>
      </c>
      <c r="BG188" s="155">
        <f t="shared" si="16"/>
        <v>0</v>
      </c>
      <c r="BH188" s="155">
        <f t="shared" si="17"/>
        <v>0</v>
      </c>
      <c r="BI188" s="155">
        <f t="shared" si="18"/>
        <v>0</v>
      </c>
      <c r="BJ188" s="14" t="s">
        <v>133</v>
      </c>
      <c r="BK188" s="156">
        <f t="shared" si="19"/>
        <v>0</v>
      </c>
      <c r="BL188" s="14" t="s">
        <v>196</v>
      </c>
      <c r="BM188" s="154" t="s">
        <v>299</v>
      </c>
    </row>
    <row r="189" spans="1:65" s="2" customFormat="1" ht="44.25" customHeight="1" x14ac:dyDescent="0.2">
      <c r="A189" s="29"/>
      <c r="B189" s="142"/>
      <c r="C189" s="143" t="s">
        <v>300</v>
      </c>
      <c r="D189" s="143" t="s">
        <v>128</v>
      </c>
      <c r="E189" s="144" t="s">
        <v>301</v>
      </c>
      <c r="F189" s="145" t="s">
        <v>302</v>
      </c>
      <c r="G189" s="146" t="s">
        <v>176</v>
      </c>
      <c r="H189" s="147">
        <v>154</v>
      </c>
      <c r="I189" s="148"/>
      <c r="J189" s="147">
        <f t="shared" si="10"/>
        <v>0</v>
      </c>
      <c r="K189" s="149"/>
      <c r="L189" s="30"/>
      <c r="M189" s="150" t="s">
        <v>1</v>
      </c>
      <c r="N189" s="151" t="s">
        <v>40</v>
      </c>
      <c r="O189" s="58"/>
      <c r="P189" s="152">
        <f t="shared" si="11"/>
        <v>0</v>
      </c>
      <c r="Q189" s="152">
        <v>0</v>
      </c>
      <c r="R189" s="152">
        <f t="shared" si="12"/>
        <v>0</v>
      </c>
      <c r="S189" s="152">
        <v>7.0000000000000001E-3</v>
      </c>
      <c r="T189" s="153">
        <f t="shared" si="13"/>
        <v>1.0780000000000001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196</v>
      </c>
      <c r="AT189" s="154" t="s">
        <v>128</v>
      </c>
      <c r="AU189" s="154" t="s">
        <v>133</v>
      </c>
      <c r="AY189" s="14" t="s">
        <v>126</v>
      </c>
      <c r="BE189" s="155">
        <f t="shared" si="14"/>
        <v>0</v>
      </c>
      <c r="BF189" s="155">
        <f t="shared" si="15"/>
        <v>0</v>
      </c>
      <c r="BG189" s="155">
        <f t="shared" si="16"/>
        <v>0</v>
      </c>
      <c r="BH189" s="155">
        <f t="shared" si="17"/>
        <v>0</v>
      </c>
      <c r="BI189" s="155">
        <f t="shared" si="18"/>
        <v>0</v>
      </c>
      <c r="BJ189" s="14" t="s">
        <v>133</v>
      </c>
      <c r="BK189" s="156">
        <f t="shared" si="19"/>
        <v>0</v>
      </c>
      <c r="BL189" s="14" t="s">
        <v>196</v>
      </c>
      <c r="BM189" s="154" t="s">
        <v>303</v>
      </c>
    </row>
    <row r="190" spans="1:65" s="2" customFormat="1" ht="16.5" customHeight="1" x14ac:dyDescent="0.2">
      <c r="A190" s="29"/>
      <c r="B190" s="142"/>
      <c r="C190" s="143" t="s">
        <v>304</v>
      </c>
      <c r="D190" s="143" t="s">
        <v>128</v>
      </c>
      <c r="E190" s="144" t="s">
        <v>305</v>
      </c>
      <c r="F190" s="145" t="s">
        <v>306</v>
      </c>
      <c r="G190" s="146" t="s">
        <v>150</v>
      </c>
      <c r="H190" s="147">
        <v>1</v>
      </c>
      <c r="I190" s="148"/>
      <c r="J190" s="147">
        <f t="shared" si="10"/>
        <v>0</v>
      </c>
      <c r="K190" s="149"/>
      <c r="L190" s="30"/>
      <c r="M190" s="150" t="s">
        <v>1</v>
      </c>
      <c r="N190" s="151" t="s">
        <v>40</v>
      </c>
      <c r="O190" s="58"/>
      <c r="P190" s="152">
        <f t="shared" si="11"/>
        <v>0</v>
      </c>
      <c r="Q190" s="152">
        <v>2.2329999999999999E-2</v>
      </c>
      <c r="R190" s="152">
        <f t="shared" si="12"/>
        <v>2.2329999999999999E-2</v>
      </c>
      <c r="S190" s="152">
        <v>0</v>
      </c>
      <c r="T190" s="153">
        <f t="shared" si="1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196</v>
      </c>
      <c r="AT190" s="154" t="s">
        <v>128</v>
      </c>
      <c r="AU190" s="154" t="s">
        <v>133</v>
      </c>
      <c r="AY190" s="14" t="s">
        <v>126</v>
      </c>
      <c r="BE190" s="155">
        <f t="shared" si="14"/>
        <v>0</v>
      </c>
      <c r="BF190" s="155">
        <f t="shared" si="15"/>
        <v>0</v>
      </c>
      <c r="BG190" s="155">
        <f t="shared" si="16"/>
        <v>0</v>
      </c>
      <c r="BH190" s="155">
        <f t="shared" si="17"/>
        <v>0</v>
      </c>
      <c r="BI190" s="155">
        <f t="shared" si="18"/>
        <v>0</v>
      </c>
      <c r="BJ190" s="14" t="s">
        <v>133</v>
      </c>
      <c r="BK190" s="156">
        <f t="shared" si="19"/>
        <v>0</v>
      </c>
      <c r="BL190" s="14" t="s">
        <v>196</v>
      </c>
      <c r="BM190" s="154" t="s">
        <v>307</v>
      </c>
    </row>
    <row r="191" spans="1:65" s="2" customFormat="1" ht="16.5" customHeight="1" x14ac:dyDescent="0.2">
      <c r="A191" s="29"/>
      <c r="B191" s="142"/>
      <c r="C191" s="143" t="s">
        <v>308</v>
      </c>
      <c r="D191" s="143" t="s">
        <v>128</v>
      </c>
      <c r="E191" s="144" t="s">
        <v>309</v>
      </c>
      <c r="F191" s="145" t="s">
        <v>310</v>
      </c>
      <c r="G191" s="146" t="s">
        <v>150</v>
      </c>
      <c r="H191" s="147">
        <v>1</v>
      </c>
      <c r="I191" s="148"/>
      <c r="J191" s="147">
        <f t="shared" si="10"/>
        <v>0</v>
      </c>
      <c r="K191" s="149"/>
      <c r="L191" s="30"/>
      <c r="M191" s="150" t="s">
        <v>1</v>
      </c>
      <c r="N191" s="151" t="s">
        <v>40</v>
      </c>
      <c r="O191" s="58"/>
      <c r="P191" s="152">
        <f t="shared" si="11"/>
        <v>0</v>
      </c>
      <c r="Q191" s="152">
        <v>2.2329999999999999E-2</v>
      </c>
      <c r="R191" s="152">
        <f t="shared" si="12"/>
        <v>2.2329999999999999E-2</v>
      </c>
      <c r="S191" s="152">
        <v>0</v>
      </c>
      <c r="T191" s="153">
        <f t="shared" si="1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196</v>
      </c>
      <c r="AT191" s="154" t="s">
        <v>128</v>
      </c>
      <c r="AU191" s="154" t="s">
        <v>133</v>
      </c>
      <c r="AY191" s="14" t="s">
        <v>126</v>
      </c>
      <c r="BE191" s="155">
        <f t="shared" si="14"/>
        <v>0</v>
      </c>
      <c r="BF191" s="155">
        <f t="shared" si="15"/>
        <v>0</v>
      </c>
      <c r="BG191" s="155">
        <f t="shared" si="16"/>
        <v>0</v>
      </c>
      <c r="BH191" s="155">
        <f t="shared" si="17"/>
        <v>0</v>
      </c>
      <c r="BI191" s="155">
        <f t="shared" si="18"/>
        <v>0</v>
      </c>
      <c r="BJ191" s="14" t="s">
        <v>133</v>
      </c>
      <c r="BK191" s="156">
        <f t="shared" si="19"/>
        <v>0</v>
      </c>
      <c r="BL191" s="14" t="s">
        <v>196</v>
      </c>
      <c r="BM191" s="154" t="s">
        <v>311</v>
      </c>
    </row>
    <row r="192" spans="1:65" s="2" customFormat="1" ht="24.2" customHeight="1" x14ac:dyDescent="0.2">
      <c r="A192" s="29"/>
      <c r="B192" s="142"/>
      <c r="C192" s="143" t="s">
        <v>312</v>
      </c>
      <c r="D192" s="143" t="s">
        <v>128</v>
      </c>
      <c r="E192" s="144" t="s">
        <v>313</v>
      </c>
      <c r="F192" s="145" t="s">
        <v>314</v>
      </c>
      <c r="G192" s="146" t="s">
        <v>176</v>
      </c>
      <c r="H192" s="147">
        <v>45</v>
      </c>
      <c r="I192" s="148"/>
      <c r="J192" s="147">
        <f t="shared" si="10"/>
        <v>0</v>
      </c>
      <c r="K192" s="149"/>
      <c r="L192" s="30"/>
      <c r="M192" s="150" t="s">
        <v>1</v>
      </c>
      <c r="N192" s="151" t="s">
        <v>40</v>
      </c>
      <c r="O192" s="58"/>
      <c r="P192" s="152">
        <f t="shared" si="11"/>
        <v>0</v>
      </c>
      <c r="Q192" s="152">
        <v>0</v>
      </c>
      <c r="R192" s="152">
        <f t="shared" si="12"/>
        <v>0</v>
      </c>
      <c r="S192" s="152">
        <v>0</v>
      </c>
      <c r="T192" s="153">
        <f t="shared" si="1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196</v>
      </c>
      <c r="AT192" s="154" t="s">
        <v>128</v>
      </c>
      <c r="AU192" s="154" t="s">
        <v>133</v>
      </c>
      <c r="AY192" s="14" t="s">
        <v>126</v>
      </c>
      <c r="BE192" s="155">
        <f t="shared" si="14"/>
        <v>0</v>
      </c>
      <c r="BF192" s="155">
        <f t="shared" si="15"/>
        <v>0</v>
      </c>
      <c r="BG192" s="155">
        <f t="shared" si="16"/>
        <v>0</v>
      </c>
      <c r="BH192" s="155">
        <f t="shared" si="17"/>
        <v>0</v>
      </c>
      <c r="BI192" s="155">
        <f t="shared" si="18"/>
        <v>0</v>
      </c>
      <c r="BJ192" s="14" t="s">
        <v>133</v>
      </c>
      <c r="BK192" s="156">
        <f t="shared" si="19"/>
        <v>0</v>
      </c>
      <c r="BL192" s="14" t="s">
        <v>196</v>
      </c>
      <c r="BM192" s="154" t="s">
        <v>315</v>
      </c>
    </row>
    <row r="193" spans="1:65" s="2" customFormat="1" ht="33" customHeight="1" x14ac:dyDescent="0.2">
      <c r="A193" s="29"/>
      <c r="B193" s="142"/>
      <c r="C193" s="143" t="s">
        <v>316</v>
      </c>
      <c r="D193" s="143" t="s">
        <v>128</v>
      </c>
      <c r="E193" s="144" t="s">
        <v>317</v>
      </c>
      <c r="F193" s="145" t="s">
        <v>318</v>
      </c>
      <c r="G193" s="146" t="s">
        <v>176</v>
      </c>
      <c r="H193" s="147">
        <v>57</v>
      </c>
      <c r="I193" s="148"/>
      <c r="J193" s="147">
        <f t="shared" si="10"/>
        <v>0</v>
      </c>
      <c r="K193" s="149"/>
      <c r="L193" s="30"/>
      <c r="M193" s="150" t="s">
        <v>1</v>
      </c>
      <c r="N193" s="151" t="s">
        <v>40</v>
      </c>
      <c r="O193" s="58"/>
      <c r="P193" s="152">
        <f t="shared" si="11"/>
        <v>0</v>
      </c>
      <c r="Q193" s="152">
        <v>0</v>
      </c>
      <c r="R193" s="152">
        <f t="shared" si="12"/>
        <v>0</v>
      </c>
      <c r="S193" s="152">
        <v>0</v>
      </c>
      <c r="T193" s="153">
        <f t="shared" si="1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196</v>
      </c>
      <c r="AT193" s="154" t="s">
        <v>128</v>
      </c>
      <c r="AU193" s="154" t="s">
        <v>133</v>
      </c>
      <c r="AY193" s="14" t="s">
        <v>126</v>
      </c>
      <c r="BE193" s="155">
        <f t="shared" si="14"/>
        <v>0</v>
      </c>
      <c r="BF193" s="155">
        <f t="shared" si="15"/>
        <v>0</v>
      </c>
      <c r="BG193" s="155">
        <f t="shared" si="16"/>
        <v>0</v>
      </c>
      <c r="BH193" s="155">
        <f t="shared" si="17"/>
        <v>0</v>
      </c>
      <c r="BI193" s="155">
        <f t="shared" si="18"/>
        <v>0</v>
      </c>
      <c r="BJ193" s="14" t="s">
        <v>133</v>
      </c>
      <c r="BK193" s="156">
        <f t="shared" si="19"/>
        <v>0</v>
      </c>
      <c r="BL193" s="14" t="s">
        <v>196</v>
      </c>
      <c r="BM193" s="154" t="s">
        <v>319</v>
      </c>
    </row>
    <row r="194" spans="1:65" s="2" customFormat="1" ht="21.75" customHeight="1" x14ac:dyDescent="0.2">
      <c r="A194" s="29"/>
      <c r="B194" s="142"/>
      <c r="C194" s="143" t="s">
        <v>320</v>
      </c>
      <c r="D194" s="143" t="s">
        <v>128</v>
      </c>
      <c r="E194" s="144" t="s">
        <v>321</v>
      </c>
      <c r="F194" s="145" t="s">
        <v>322</v>
      </c>
      <c r="G194" s="146" t="s">
        <v>137</v>
      </c>
      <c r="H194" s="147">
        <v>1</v>
      </c>
      <c r="I194" s="148"/>
      <c r="J194" s="147">
        <f t="shared" si="10"/>
        <v>0</v>
      </c>
      <c r="K194" s="149"/>
      <c r="L194" s="30"/>
      <c r="M194" s="150" t="s">
        <v>1</v>
      </c>
      <c r="N194" s="151" t="s">
        <v>40</v>
      </c>
      <c r="O194" s="58"/>
      <c r="P194" s="152">
        <f t="shared" si="11"/>
        <v>0</v>
      </c>
      <c r="Q194" s="152">
        <v>0</v>
      </c>
      <c r="R194" s="152">
        <f t="shared" si="12"/>
        <v>0</v>
      </c>
      <c r="S194" s="152">
        <v>0</v>
      </c>
      <c r="T194" s="153">
        <f t="shared" si="1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196</v>
      </c>
      <c r="AT194" s="154" t="s">
        <v>128</v>
      </c>
      <c r="AU194" s="154" t="s">
        <v>133</v>
      </c>
      <c r="AY194" s="14" t="s">
        <v>126</v>
      </c>
      <c r="BE194" s="155">
        <f t="shared" si="14"/>
        <v>0</v>
      </c>
      <c r="BF194" s="155">
        <f t="shared" si="15"/>
        <v>0</v>
      </c>
      <c r="BG194" s="155">
        <f t="shared" si="16"/>
        <v>0</v>
      </c>
      <c r="BH194" s="155">
        <f t="shared" si="17"/>
        <v>0</v>
      </c>
      <c r="BI194" s="155">
        <f t="shared" si="18"/>
        <v>0</v>
      </c>
      <c r="BJ194" s="14" t="s">
        <v>133</v>
      </c>
      <c r="BK194" s="156">
        <f t="shared" si="19"/>
        <v>0</v>
      </c>
      <c r="BL194" s="14" t="s">
        <v>196</v>
      </c>
      <c r="BM194" s="154" t="s">
        <v>323</v>
      </c>
    </row>
    <row r="195" spans="1:65" s="12" customFormat="1" ht="22.9" customHeight="1" x14ac:dyDescent="0.2">
      <c r="B195" s="129"/>
      <c r="D195" s="130" t="s">
        <v>73</v>
      </c>
      <c r="E195" s="140" t="s">
        <v>324</v>
      </c>
      <c r="F195" s="140" t="s">
        <v>325</v>
      </c>
      <c r="I195" s="132"/>
      <c r="J195" s="141">
        <f>BK195</f>
        <v>0</v>
      </c>
      <c r="L195" s="129"/>
      <c r="M195" s="134"/>
      <c r="N195" s="135"/>
      <c r="O195" s="135"/>
      <c r="P195" s="136">
        <f>SUM(P196:P199)</f>
        <v>0</v>
      </c>
      <c r="Q195" s="135"/>
      <c r="R195" s="136">
        <f>SUM(R196:R199)</f>
        <v>0.55801649999999992</v>
      </c>
      <c r="S195" s="135"/>
      <c r="T195" s="137">
        <f>SUM(T196:T199)</f>
        <v>0</v>
      </c>
      <c r="AR195" s="130" t="s">
        <v>133</v>
      </c>
      <c r="AT195" s="138" t="s">
        <v>73</v>
      </c>
      <c r="AU195" s="138" t="s">
        <v>79</v>
      </c>
      <c r="AY195" s="130" t="s">
        <v>126</v>
      </c>
      <c r="BK195" s="139">
        <f>SUM(BK196:BK199)</f>
        <v>0</v>
      </c>
    </row>
    <row r="196" spans="1:65" s="2" customFormat="1" ht="16.5" customHeight="1" x14ac:dyDescent="0.2">
      <c r="A196" s="29"/>
      <c r="B196" s="142"/>
      <c r="C196" s="143" t="s">
        <v>326</v>
      </c>
      <c r="D196" s="143" t="s">
        <v>128</v>
      </c>
      <c r="E196" s="144" t="s">
        <v>327</v>
      </c>
      <c r="F196" s="145" t="s">
        <v>328</v>
      </c>
      <c r="G196" s="146" t="s">
        <v>176</v>
      </c>
      <c r="H196" s="147">
        <v>40.29</v>
      </c>
      <c r="I196" s="148"/>
      <c r="J196" s="147">
        <f>ROUND(I196*H196,3)</f>
        <v>0</v>
      </c>
      <c r="K196" s="149"/>
      <c r="L196" s="30"/>
      <c r="M196" s="150" t="s">
        <v>1</v>
      </c>
      <c r="N196" s="151" t="s">
        <v>40</v>
      </c>
      <c r="O196" s="58"/>
      <c r="P196" s="152">
        <f>O196*H196</f>
        <v>0</v>
      </c>
      <c r="Q196" s="152">
        <v>1.3849999999999999E-2</v>
      </c>
      <c r="R196" s="152">
        <f>Q196*H196</f>
        <v>0.55801649999999992</v>
      </c>
      <c r="S196" s="152">
        <v>0</v>
      </c>
      <c r="T196" s="153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196</v>
      </c>
      <c r="AT196" s="154" t="s">
        <v>128</v>
      </c>
      <c r="AU196" s="154" t="s">
        <v>133</v>
      </c>
      <c r="AY196" s="14" t="s">
        <v>126</v>
      </c>
      <c r="BE196" s="155">
        <f>IF(N196="základná",J196,0)</f>
        <v>0</v>
      </c>
      <c r="BF196" s="155">
        <f>IF(N196="znížená",J196,0)</f>
        <v>0</v>
      </c>
      <c r="BG196" s="155">
        <f>IF(N196="zákl. prenesená",J196,0)</f>
        <v>0</v>
      </c>
      <c r="BH196" s="155">
        <f>IF(N196="zníž. prenesená",J196,0)</f>
        <v>0</v>
      </c>
      <c r="BI196" s="155">
        <f>IF(N196="nulová",J196,0)</f>
        <v>0</v>
      </c>
      <c r="BJ196" s="14" t="s">
        <v>133</v>
      </c>
      <c r="BK196" s="156">
        <f>ROUND(I196*H196,3)</f>
        <v>0</v>
      </c>
      <c r="BL196" s="14" t="s">
        <v>196</v>
      </c>
      <c r="BM196" s="154" t="s">
        <v>329</v>
      </c>
    </row>
    <row r="197" spans="1:65" s="2" customFormat="1" ht="76.349999999999994" customHeight="1" x14ac:dyDescent="0.2">
      <c r="A197" s="29"/>
      <c r="B197" s="142"/>
      <c r="C197" s="143" t="s">
        <v>330</v>
      </c>
      <c r="D197" s="143" t="s">
        <v>128</v>
      </c>
      <c r="E197" s="144" t="s">
        <v>331</v>
      </c>
      <c r="F197" s="145" t="s">
        <v>332</v>
      </c>
      <c r="G197" s="146" t="s">
        <v>176</v>
      </c>
      <c r="H197" s="147">
        <v>154</v>
      </c>
      <c r="I197" s="148"/>
      <c r="J197" s="147">
        <f>ROUND(I197*H197,3)</f>
        <v>0</v>
      </c>
      <c r="K197" s="149"/>
      <c r="L197" s="30"/>
      <c r="M197" s="150" t="s">
        <v>1</v>
      </c>
      <c r="N197" s="151" t="s">
        <v>40</v>
      </c>
      <c r="O197" s="58"/>
      <c r="P197" s="152">
        <f>O197*H197</f>
        <v>0</v>
      </c>
      <c r="Q197" s="152">
        <v>0</v>
      </c>
      <c r="R197" s="152">
        <f>Q197*H197</f>
        <v>0</v>
      </c>
      <c r="S197" s="152">
        <v>0</v>
      </c>
      <c r="T197" s="153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196</v>
      </c>
      <c r="AT197" s="154" t="s">
        <v>128</v>
      </c>
      <c r="AU197" s="154" t="s">
        <v>133</v>
      </c>
      <c r="AY197" s="14" t="s">
        <v>126</v>
      </c>
      <c r="BE197" s="155">
        <f>IF(N197="základná",J197,0)</f>
        <v>0</v>
      </c>
      <c r="BF197" s="155">
        <f>IF(N197="znížená",J197,0)</f>
        <v>0</v>
      </c>
      <c r="BG197" s="155">
        <f>IF(N197="zákl. prenesená",J197,0)</f>
        <v>0</v>
      </c>
      <c r="BH197" s="155">
        <f>IF(N197="zníž. prenesená",J197,0)</f>
        <v>0</v>
      </c>
      <c r="BI197" s="155">
        <f>IF(N197="nulová",J197,0)</f>
        <v>0</v>
      </c>
      <c r="BJ197" s="14" t="s">
        <v>133</v>
      </c>
      <c r="BK197" s="156">
        <f>ROUND(I197*H197,3)</f>
        <v>0</v>
      </c>
      <c r="BL197" s="14" t="s">
        <v>196</v>
      </c>
      <c r="BM197" s="154" t="s">
        <v>333</v>
      </c>
    </row>
    <row r="198" spans="1:65" s="2" customFormat="1" ht="24.2" customHeight="1" x14ac:dyDescent="0.2">
      <c r="A198" s="29"/>
      <c r="B198" s="142"/>
      <c r="C198" s="143" t="s">
        <v>334</v>
      </c>
      <c r="D198" s="143" t="s">
        <v>128</v>
      </c>
      <c r="E198" s="144" t="s">
        <v>335</v>
      </c>
      <c r="F198" s="145" t="s">
        <v>336</v>
      </c>
      <c r="G198" s="146" t="s">
        <v>150</v>
      </c>
      <c r="H198" s="147">
        <v>1</v>
      </c>
      <c r="I198" s="148"/>
      <c r="J198" s="147">
        <f>ROUND(I198*H198,3)</f>
        <v>0</v>
      </c>
      <c r="K198" s="149"/>
      <c r="L198" s="30"/>
      <c r="M198" s="150" t="s">
        <v>1</v>
      </c>
      <c r="N198" s="151" t="s">
        <v>40</v>
      </c>
      <c r="O198" s="58"/>
      <c r="P198" s="152">
        <f>O198*H198</f>
        <v>0</v>
      </c>
      <c r="Q198" s="152">
        <v>0</v>
      </c>
      <c r="R198" s="152">
        <f>Q198*H198</f>
        <v>0</v>
      </c>
      <c r="S198" s="152">
        <v>0</v>
      </c>
      <c r="T198" s="153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196</v>
      </c>
      <c r="AT198" s="154" t="s">
        <v>128</v>
      </c>
      <c r="AU198" s="154" t="s">
        <v>133</v>
      </c>
      <c r="AY198" s="14" t="s">
        <v>126</v>
      </c>
      <c r="BE198" s="155">
        <f>IF(N198="základná",J198,0)</f>
        <v>0</v>
      </c>
      <c r="BF198" s="155">
        <f>IF(N198="znížená",J198,0)</f>
        <v>0</v>
      </c>
      <c r="BG198" s="155">
        <f>IF(N198="zákl. prenesená",J198,0)</f>
        <v>0</v>
      </c>
      <c r="BH198" s="155">
        <f>IF(N198="zníž. prenesená",J198,0)</f>
        <v>0</v>
      </c>
      <c r="BI198" s="155">
        <f>IF(N198="nulová",J198,0)</f>
        <v>0</v>
      </c>
      <c r="BJ198" s="14" t="s">
        <v>133</v>
      </c>
      <c r="BK198" s="156">
        <f>ROUND(I198*H198,3)</f>
        <v>0</v>
      </c>
      <c r="BL198" s="14" t="s">
        <v>196</v>
      </c>
      <c r="BM198" s="154" t="s">
        <v>337</v>
      </c>
    </row>
    <row r="199" spans="1:65" s="2" customFormat="1" ht="49.15" customHeight="1" x14ac:dyDescent="0.2">
      <c r="A199" s="29"/>
      <c r="B199" s="142"/>
      <c r="C199" s="143" t="s">
        <v>338</v>
      </c>
      <c r="D199" s="143" t="s">
        <v>128</v>
      </c>
      <c r="E199" s="144" t="s">
        <v>339</v>
      </c>
      <c r="F199" s="145" t="s">
        <v>340</v>
      </c>
      <c r="G199" s="146" t="s">
        <v>176</v>
      </c>
      <c r="H199" s="147">
        <v>31</v>
      </c>
      <c r="I199" s="148"/>
      <c r="J199" s="147">
        <f>ROUND(I199*H199,3)</f>
        <v>0</v>
      </c>
      <c r="K199" s="149"/>
      <c r="L199" s="30"/>
      <c r="M199" s="150" t="s">
        <v>1</v>
      </c>
      <c r="N199" s="151" t="s">
        <v>40</v>
      </c>
      <c r="O199" s="58"/>
      <c r="P199" s="152">
        <f>O199*H199</f>
        <v>0</v>
      </c>
      <c r="Q199" s="152">
        <v>0</v>
      </c>
      <c r="R199" s="152">
        <f>Q199*H199</f>
        <v>0</v>
      </c>
      <c r="S199" s="152">
        <v>0</v>
      </c>
      <c r="T199" s="153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4" t="s">
        <v>196</v>
      </c>
      <c r="AT199" s="154" t="s">
        <v>128</v>
      </c>
      <c r="AU199" s="154" t="s">
        <v>133</v>
      </c>
      <c r="AY199" s="14" t="s">
        <v>126</v>
      </c>
      <c r="BE199" s="155">
        <f>IF(N199="základná",J199,0)</f>
        <v>0</v>
      </c>
      <c r="BF199" s="155">
        <f>IF(N199="znížená",J199,0)</f>
        <v>0</v>
      </c>
      <c r="BG199" s="155">
        <f>IF(N199="zákl. prenesená",J199,0)</f>
        <v>0</v>
      </c>
      <c r="BH199" s="155">
        <f>IF(N199="zníž. prenesená",J199,0)</f>
        <v>0</v>
      </c>
      <c r="BI199" s="155">
        <f>IF(N199="nulová",J199,0)</f>
        <v>0</v>
      </c>
      <c r="BJ199" s="14" t="s">
        <v>133</v>
      </c>
      <c r="BK199" s="156">
        <f>ROUND(I199*H199,3)</f>
        <v>0</v>
      </c>
      <c r="BL199" s="14" t="s">
        <v>196</v>
      </c>
      <c r="BM199" s="154" t="s">
        <v>341</v>
      </c>
    </row>
    <row r="200" spans="1:65" s="12" customFormat="1" ht="22.9" customHeight="1" x14ac:dyDescent="0.2">
      <c r="B200" s="129"/>
      <c r="D200" s="130" t="s">
        <v>73</v>
      </c>
      <c r="E200" s="140" t="s">
        <v>342</v>
      </c>
      <c r="F200" s="140" t="s">
        <v>343</v>
      </c>
      <c r="I200" s="132"/>
      <c r="J200" s="141">
        <f>BK200</f>
        <v>0</v>
      </c>
      <c r="L200" s="129"/>
      <c r="M200" s="134"/>
      <c r="N200" s="135"/>
      <c r="O200" s="135"/>
      <c r="P200" s="136">
        <f>SUM(P201:P219)</f>
        <v>0</v>
      </c>
      <c r="Q200" s="135"/>
      <c r="R200" s="136">
        <f>SUM(R201:R219)</f>
        <v>2.8766598999999999</v>
      </c>
      <c r="S200" s="135"/>
      <c r="T200" s="137">
        <f>SUM(T201:T219)</f>
        <v>0</v>
      </c>
      <c r="AR200" s="130" t="s">
        <v>133</v>
      </c>
      <c r="AT200" s="138" t="s">
        <v>73</v>
      </c>
      <c r="AU200" s="138" t="s">
        <v>79</v>
      </c>
      <c r="AY200" s="130" t="s">
        <v>126</v>
      </c>
      <c r="BK200" s="139">
        <f>SUM(BK201:BK219)</f>
        <v>0</v>
      </c>
    </row>
    <row r="201" spans="1:65" s="2" customFormat="1" ht="33" customHeight="1" x14ac:dyDescent="0.2">
      <c r="A201" s="29"/>
      <c r="B201" s="142"/>
      <c r="C201" s="143" t="s">
        <v>344</v>
      </c>
      <c r="D201" s="143" t="s">
        <v>128</v>
      </c>
      <c r="E201" s="144" t="s">
        <v>345</v>
      </c>
      <c r="F201" s="145" t="s">
        <v>346</v>
      </c>
      <c r="G201" s="146" t="s">
        <v>176</v>
      </c>
      <c r="H201" s="147">
        <v>31.9</v>
      </c>
      <c r="I201" s="148"/>
      <c r="J201" s="147">
        <f t="shared" ref="J201:J219" si="20">ROUND(I201*H201,3)</f>
        <v>0</v>
      </c>
      <c r="K201" s="149"/>
      <c r="L201" s="30"/>
      <c r="M201" s="150" t="s">
        <v>1</v>
      </c>
      <c r="N201" s="151" t="s">
        <v>40</v>
      </c>
      <c r="O201" s="58"/>
      <c r="P201" s="152">
        <f t="shared" ref="P201:P219" si="21">O201*H201</f>
        <v>0</v>
      </c>
      <c r="Q201" s="152">
        <v>1.137E-2</v>
      </c>
      <c r="R201" s="152">
        <f t="shared" ref="R201:R219" si="22">Q201*H201</f>
        <v>0.362703</v>
      </c>
      <c r="S201" s="152">
        <v>0</v>
      </c>
      <c r="T201" s="153">
        <f t="shared" ref="T201:T219" si="23"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4" t="s">
        <v>196</v>
      </c>
      <c r="AT201" s="154" t="s">
        <v>128</v>
      </c>
      <c r="AU201" s="154" t="s">
        <v>133</v>
      </c>
      <c r="AY201" s="14" t="s">
        <v>126</v>
      </c>
      <c r="BE201" s="155">
        <f t="shared" ref="BE201:BE219" si="24">IF(N201="základná",J201,0)</f>
        <v>0</v>
      </c>
      <c r="BF201" s="155">
        <f t="shared" ref="BF201:BF219" si="25">IF(N201="znížená",J201,0)</f>
        <v>0</v>
      </c>
      <c r="BG201" s="155">
        <f t="shared" ref="BG201:BG219" si="26">IF(N201="zákl. prenesená",J201,0)</f>
        <v>0</v>
      </c>
      <c r="BH201" s="155">
        <f t="shared" ref="BH201:BH219" si="27">IF(N201="zníž. prenesená",J201,0)</f>
        <v>0</v>
      </c>
      <c r="BI201" s="155">
        <f t="shared" ref="BI201:BI219" si="28">IF(N201="nulová",J201,0)</f>
        <v>0</v>
      </c>
      <c r="BJ201" s="14" t="s">
        <v>133</v>
      </c>
      <c r="BK201" s="156">
        <f t="shared" ref="BK201:BK219" si="29">ROUND(I201*H201,3)</f>
        <v>0</v>
      </c>
      <c r="BL201" s="14" t="s">
        <v>196</v>
      </c>
      <c r="BM201" s="154" t="s">
        <v>347</v>
      </c>
    </row>
    <row r="202" spans="1:65" s="2" customFormat="1" ht="24.2" customHeight="1" x14ac:dyDescent="0.2">
      <c r="A202" s="29"/>
      <c r="B202" s="142"/>
      <c r="C202" s="143" t="s">
        <v>348</v>
      </c>
      <c r="D202" s="143" t="s">
        <v>128</v>
      </c>
      <c r="E202" s="144" t="s">
        <v>349</v>
      </c>
      <c r="F202" s="145" t="s">
        <v>350</v>
      </c>
      <c r="G202" s="146" t="s">
        <v>176</v>
      </c>
      <c r="H202" s="147">
        <v>157.37</v>
      </c>
      <c r="I202" s="148"/>
      <c r="J202" s="147">
        <f t="shared" si="20"/>
        <v>0</v>
      </c>
      <c r="K202" s="149"/>
      <c r="L202" s="30"/>
      <c r="M202" s="150" t="s">
        <v>1</v>
      </c>
      <c r="N202" s="151" t="s">
        <v>40</v>
      </c>
      <c r="O202" s="58"/>
      <c r="P202" s="152">
        <f t="shared" si="21"/>
        <v>0</v>
      </c>
      <c r="Q202" s="152">
        <v>1.137E-2</v>
      </c>
      <c r="R202" s="152">
        <f t="shared" si="22"/>
        <v>1.7892969000000001</v>
      </c>
      <c r="S202" s="152">
        <v>0</v>
      </c>
      <c r="T202" s="153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4" t="s">
        <v>196</v>
      </c>
      <c r="AT202" s="154" t="s">
        <v>128</v>
      </c>
      <c r="AU202" s="154" t="s">
        <v>133</v>
      </c>
      <c r="AY202" s="14" t="s">
        <v>126</v>
      </c>
      <c r="BE202" s="155">
        <f t="shared" si="24"/>
        <v>0</v>
      </c>
      <c r="BF202" s="155">
        <f t="shared" si="25"/>
        <v>0</v>
      </c>
      <c r="BG202" s="155">
        <f t="shared" si="26"/>
        <v>0</v>
      </c>
      <c r="BH202" s="155">
        <f t="shared" si="27"/>
        <v>0</v>
      </c>
      <c r="BI202" s="155">
        <f t="shared" si="28"/>
        <v>0</v>
      </c>
      <c r="BJ202" s="14" t="s">
        <v>133</v>
      </c>
      <c r="BK202" s="156">
        <f t="shared" si="29"/>
        <v>0</v>
      </c>
      <c r="BL202" s="14" t="s">
        <v>196</v>
      </c>
      <c r="BM202" s="154" t="s">
        <v>351</v>
      </c>
    </row>
    <row r="203" spans="1:65" s="2" customFormat="1" ht="24.2" customHeight="1" x14ac:dyDescent="0.2">
      <c r="A203" s="29"/>
      <c r="B203" s="142"/>
      <c r="C203" s="143" t="s">
        <v>352</v>
      </c>
      <c r="D203" s="143" t="s">
        <v>128</v>
      </c>
      <c r="E203" s="144" t="s">
        <v>353</v>
      </c>
      <c r="F203" s="145" t="s">
        <v>354</v>
      </c>
      <c r="G203" s="146" t="s">
        <v>290</v>
      </c>
      <c r="H203" s="147">
        <v>30</v>
      </c>
      <c r="I203" s="148"/>
      <c r="J203" s="147">
        <f t="shared" si="20"/>
        <v>0</v>
      </c>
      <c r="K203" s="149"/>
      <c r="L203" s="30"/>
      <c r="M203" s="150" t="s">
        <v>1</v>
      </c>
      <c r="N203" s="151" t="s">
        <v>40</v>
      </c>
      <c r="O203" s="58"/>
      <c r="P203" s="152">
        <f t="shared" si="21"/>
        <v>0</v>
      </c>
      <c r="Q203" s="152">
        <v>2.2699999999999999E-3</v>
      </c>
      <c r="R203" s="152">
        <f t="shared" si="22"/>
        <v>6.8099999999999994E-2</v>
      </c>
      <c r="S203" s="152">
        <v>0</v>
      </c>
      <c r="T203" s="153">
        <f t="shared" si="2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4" t="s">
        <v>196</v>
      </c>
      <c r="AT203" s="154" t="s">
        <v>128</v>
      </c>
      <c r="AU203" s="154" t="s">
        <v>133</v>
      </c>
      <c r="AY203" s="14" t="s">
        <v>126</v>
      </c>
      <c r="BE203" s="155">
        <f t="shared" si="24"/>
        <v>0</v>
      </c>
      <c r="BF203" s="155">
        <f t="shared" si="25"/>
        <v>0</v>
      </c>
      <c r="BG203" s="155">
        <f t="shared" si="26"/>
        <v>0</v>
      </c>
      <c r="BH203" s="155">
        <f t="shared" si="27"/>
        <v>0</v>
      </c>
      <c r="BI203" s="155">
        <f t="shared" si="28"/>
        <v>0</v>
      </c>
      <c r="BJ203" s="14" t="s">
        <v>133</v>
      </c>
      <c r="BK203" s="156">
        <f t="shared" si="29"/>
        <v>0</v>
      </c>
      <c r="BL203" s="14" t="s">
        <v>196</v>
      </c>
      <c r="BM203" s="154" t="s">
        <v>355</v>
      </c>
    </row>
    <row r="204" spans="1:65" s="2" customFormat="1" ht="16.5" customHeight="1" x14ac:dyDescent="0.2">
      <c r="A204" s="29"/>
      <c r="B204" s="142"/>
      <c r="C204" s="143" t="s">
        <v>356</v>
      </c>
      <c r="D204" s="143" t="s">
        <v>128</v>
      </c>
      <c r="E204" s="144" t="s">
        <v>357</v>
      </c>
      <c r="F204" s="145" t="s">
        <v>358</v>
      </c>
      <c r="G204" s="146" t="s">
        <v>150</v>
      </c>
      <c r="H204" s="147">
        <v>1</v>
      </c>
      <c r="I204" s="148"/>
      <c r="J204" s="147">
        <f t="shared" si="20"/>
        <v>0</v>
      </c>
      <c r="K204" s="149"/>
      <c r="L204" s="30"/>
      <c r="M204" s="150" t="s">
        <v>1</v>
      </c>
      <c r="N204" s="151" t="s">
        <v>40</v>
      </c>
      <c r="O204" s="58"/>
      <c r="P204" s="152">
        <f t="shared" si="21"/>
        <v>0</v>
      </c>
      <c r="Q204" s="152">
        <v>5.9999999999999995E-4</v>
      </c>
      <c r="R204" s="152">
        <f t="shared" si="22"/>
        <v>5.9999999999999995E-4</v>
      </c>
      <c r="S204" s="152">
        <v>0</v>
      </c>
      <c r="T204" s="153">
        <f t="shared" si="2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4" t="s">
        <v>196</v>
      </c>
      <c r="AT204" s="154" t="s">
        <v>128</v>
      </c>
      <c r="AU204" s="154" t="s">
        <v>133</v>
      </c>
      <c r="AY204" s="14" t="s">
        <v>126</v>
      </c>
      <c r="BE204" s="155">
        <f t="shared" si="24"/>
        <v>0</v>
      </c>
      <c r="BF204" s="155">
        <f t="shared" si="25"/>
        <v>0</v>
      </c>
      <c r="BG204" s="155">
        <f t="shared" si="26"/>
        <v>0</v>
      </c>
      <c r="BH204" s="155">
        <f t="shared" si="27"/>
        <v>0</v>
      </c>
      <c r="BI204" s="155">
        <f t="shared" si="28"/>
        <v>0</v>
      </c>
      <c r="BJ204" s="14" t="s">
        <v>133</v>
      </c>
      <c r="BK204" s="156">
        <f t="shared" si="29"/>
        <v>0</v>
      </c>
      <c r="BL204" s="14" t="s">
        <v>196</v>
      </c>
      <c r="BM204" s="154" t="s">
        <v>359</v>
      </c>
    </row>
    <row r="205" spans="1:65" s="2" customFormat="1" ht="24.2" customHeight="1" x14ac:dyDescent="0.2">
      <c r="A205" s="29"/>
      <c r="B205" s="142"/>
      <c r="C205" s="143" t="s">
        <v>360</v>
      </c>
      <c r="D205" s="143" t="s">
        <v>128</v>
      </c>
      <c r="E205" s="144" t="s">
        <v>361</v>
      </c>
      <c r="F205" s="145" t="s">
        <v>362</v>
      </c>
      <c r="G205" s="146" t="s">
        <v>290</v>
      </c>
      <c r="H205" s="147">
        <v>97</v>
      </c>
      <c r="I205" s="148"/>
      <c r="J205" s="147">
        <f t="shared" si="20"/>
        <v>0</v>
      </c>
      <c r="K205" s="149"/>
      <c r="L205" s="30"/>
      <c r="M205" s="150" t="s">
        <v>1</v>
      </c>
      <c r="N205" s="151" t="s">
        <v>40</v>
      </c>
      <c r="O205" s="58"/>
      <c r="P205" s="152">
        <f t="shared" si="21"/>
        <v>0</v>
      </c>
      <c r="Q205" s="152">
        <v>3.5599999999999998E-3</v>
      </c>
      <c r="R205" s="152">
        <f t="shared" si="22"/>
        <v>0.34531999999999996</v>
      </c>
      <c r="S205" s="152">
        <v>0</v>
      </c>
      <c r="T205" s="153">
        <f t="shared" si="2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4" t="s">
        <v>196</v>
      </c>
      <c r="AT205" s="154" t="s">
        <v>128</v>
      </c>
      <c r="AU205" s="154" t="s">
        <v>133</v>
      </c>
      <c r="AY205" s="14" t="s">
        <v>126</v>
      </c>
      <c r="BE205" s="155">
        <f t="shared" si="24"/>
        <v>0</v>
      </c>
      <c r="BF205" s="155">
        <f t="shared" si="25"/>
        <v>0</v>
      </c>
      <c r="BG205" s="155">
        <f t="shared" si="26"/>
        <v>0</v>
      </c>
      <c r="BH205" s="155">
        <f t="shared" si="27"/>
        <v>0</v>
      </c>
      <c r="BI205" s="155">
        <f t="shared" si="28"/>
        <v>0</v>
      </c>
      <c r="BJ205" s="14" t="s">
        <v>133</v>
      </c>
      <c r="BK205" s="156">
        <f t="shared" si="29"/>
        <v>0</v>
      </c>
      <c r="BL205" s="14" t="s">
        <v>196</v>
      </c>
      <c r="BM205" s="154" t="s">
        <v>363</v>
      </c>
    </row>
    <row r="206" spans="1:65" s="2" customFormat="1" ht="49.15" customHeight="1" x14ac:dyDescent="0.2">
      <c r="A206" s="29"/>
      <c r="B206" s="142"/>
      <c r="C206" s="143" t="s">
        <v>364</v>
      </c>
      <c r="D206" s="143" t="s">
        <v>128</v>
      </c>
      <c r="E206" s="144" t="s">
        <v>365</v>
      </c>
      <c r="F206" s="145" t="s">
        <v>366</v>
      </c>
      <c r="G206" s="146" t="s">
        <v>150</v>
      </c>
      <c r="H206" s="147">
        <v>1</v>
      </c>
      <c r="I206" s="148"/>
      <c r="J206" s="147">
        <f t="shared" si="20"/>
        <v>0</v>
      </c>
      <c r="K206" s="149"/>
      <c r="L206" s="30"/>
      <c r="M206" s="150" t="s">
        <v>1</v>
      </c>
      <c r="N206" s="151" t="s">
        <v>40</v>
      </c>
      <c r="O206" s="58"/>
      <c r="P206" s="152">
        <f t="shared" si="21"/>
        <v>0</v>
      </c>
      <c r="Q206" s="152">
        <v>3.5E-4</v>
      </c>
      <c r="R206" s="152">
        <f t="shared" si="22"/>
        <v>3.5E-4</v>
      </c>
      <c r="S206" s="152">
        <v>0</v>
      </c>
      <c r="T206" s="153">
        <f t="shared" si="2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4" t="s">
        <v>196</v>
      </c>
      <c r="AT206" s="154" t="s">
        <v>128</v>
      </c>
      <c r="AU206" s="154" t="s">
        <v>133</v>
      </c>
      <c r="AY206" s="14" t="s">
        <v>126</v>
      </c>
      <c r="BE206" s="155">
        <f t="shared" si="24"/>
        <v>0</v>
      </c>
      <c r="BF206" s="155">
        <f t="shared" si="25"/>
        <v>0</v>
      </c>
      <c r="BG206" s="155">
        <f t="shared" si="26"/>
        <v>0</v>
      </c>
      <c r="BH206" s="155">
        <f t="shared" si="27"/>
        <v>0</v>
      </c>
      <c r="BI206" s="155">
        <f t="shared" si="28"/>
        <v>0</v>
      </c>
      <c r="BJ206" s="14" t="s">
        <v>133</v>
      </c>
      <c r="BK206" s="156">
        <f t="shared" si="29"/>
        <v>0</v>
      </c>
      <c r="BL206" s="14" t="s">
        <v>196</v>
      </c>
      <c r="BM206" s="154" t="s">
        <v>367</v>
      </c>
    </row>
    <row r="207" spans="1:65" s="2" customFormat="1" ht="24.2" customHeight="1" x14ac:dyDescent="0.2">
      <c r="A207" s="29"/>
      <c r="B207" s="142"/>
      <c r="C207" s="143" t="s">
        <v>368</v>
      </c>
      <c r="D207" s="143" t="s">
        <v>128</v>
      </c>
      <c r="E207" s="144" t="s">
        <v>369</v>
      </c>
      <c r="F207" s="145" t="s">
        <v>370</v>
      </c>
      <c r="G207" s="146" t="s">
        <v>290</v>
      </c>
      <c r="H207" s="147">
        <v>14</v>
      </c>
      <c r="I207" s="148"/>
      <c r="J207" s="147">
        <f t="shared" si="20"/>
        <v>0</v>
      </c>
      <c r="K207" s="149"/>
      <c r="L207" s="30"/>
      <c r="M207" s="150" t="s">
        <v>1</v>
      </c>
      <c r="N207" s="151" t="s">
        <v>40</v>
      </c>
      <c r="O207" s="58"/>
      <c r="P207" s="152">
        <f t="shared" si="21"/>
        <v>0</v>
      </c>
      <c r="Q207" s="152">
        <v>3.7399999999999998E-3</v>
      </c>
      <c r="R207" s="152">
        <f t="shared" si="22"/>
        <v>5.2359999999999997E-2</v>
      </c>
      <c r="S207" s="152">
        <v>0</v>
      </c>
      <c r="T207" s="153">
        <f t="shared" si="2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196</v>
      </c>
      <c r="AT207" s="154" t="s">
        <v>128</v>
      </c>
      <c r="AU207" s="154" t="s">
        <v>133</v>
      </c>
      <c r="AY207" s="14" t="s">
        <v>126</v>
      </c>
      <c r="BE207" s="155">
        <f t="shared" si="24"/>
        <v>0</v>
      </c>
      <c r="BF207" s="155">
        <f t="shared" si="25"/>
        <v>0</v>
      </c>
      <c r="BG207" s="155">
        <f t="shared" si="26"/>
        <v>0</v>
      </c>
      <c r="BH207" s="155">
        <f t="shared" si="27"/>
        <v>0</v>
      </c>
      <c r="BI207" s="155">
        <f t="shared" si="28"/>
        <v>0</v>
      </c>
      <c r="BJ207" s="14" t="s">
        <v>133</v>
      </c>
      <c r="BK207" s="156">
        <f t="shared" si="29"/>
        <v>0</v>
      </c>
      <c r="BL207" s="14" t="s">
        <v>196</v>
      </c>
      <c r="BM207" s="154" t="s">
        <v>371</v>
      </c>
    </row>
    <row r="208" spans="1:65" s="2" customFormat="1" ht="24.2" customHeight="1" x14ac:dyDescent="0.2">
      <c r="A208" s="29"/>
      <c r="B208" s="142"/>
      <c r="C208" s="143" t="s">
        <v>372</v>
      </c>
      <c r="D208" s="143" t="s">
        <v>128</v>
      </c>
      <c r="E208" s="144" t="s">
        <v>373</v>
      </c>
      <c r="F208" s="145" t="s">
        <v>374</v>
      </c>
      <c r="G208" s="146" t="s">
        <v>150</v>
      </c>
      <c r="H208" s="147">
        <v>1</v>
      </c>
      <c r="I208" s="148"/>
      <c r="J208" s="147">
        <f t="shared" si="20"/>
        <v>0</v>
      </c>
      <c r="K208" s="149"/>
      <c r="L208" s="30"/>
      <c r="M208" s="150" t="s">
        <v>1</v>
      </c>
      <c r="N208" s="151" t="s">
        <v>40</v>
      </c>
      <c r="O208" s="58"/>
      <c r="P208" s="152">
        <f t="shared" si="21"/>
        <v>0</v>
      </c>
      <c r="Q208" s="152">
        <v>7.3499999999999998E-3</v>
      </c>
      <c r="R208" s="152">
        <f t="shared" si="22"/>
        <v>7.3499999999999998E-3</v>
      </c>
      <c r="S208" s="152">
        <v>0</v>
      </c>
      <c r="T208" s="153">
        <f t="shared" si="2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4" t="s">
        <v>196</v>
      </c>
      <c r="AT208" s="154" t="s">
        <v>128</v>
      </c>
      <c r="AU208" s="154" t="s">
        <v>133</v>
      </c>
      <c r="AY208" s="14" t="s">
        <v>126</v>
      </c>
      <c r="BE208" s="155">
        <f t="shared" si="24"/>
        <v>0</v>
      </c>
      <c r="BF208" s="155">
        <f t="shared" si="25"/>
        <v>0</v>
      </c>
      <c r="BG208" s="155">
        <f t="shared" si="26"/>
        <v>0</v>
      </c>
      <c r="BH208" s="155">
        <f t="shared" si="27"/>
        <v>0</v>
      </c>
      <c r="BI208" s="155">
        <f t="shared" si="28"/>
        <v>0</v>
      </c>
      <c r="BJ208" s="14" t="s">
        <v>133</v>
      </c>
      <c r="BK208" s="156">
        <f t="shared" si="29"/>
        <v>0</v>
      </c>
      <c r="BL208" s="14" t="s">
        <v>196</v>
      </c>
      <c r="BM208" s="154" t="s">
        <v>375</v>
      </c>
    </row>
    <row r="209" spans="1:65" s="2" customFormat="1" ht="16.5" customHeight="1" x14ac:dyDescent="0.2">
      <c r="A209" s="29"/>
      <c r="B209" s="142"/>
      <c r="C209" s="143" t="s">
        <v>376</v>
      </c>
      <c r="D209" s="143" t="s">
        <v>128</v>
      </c>
      <c r="E209" s="144" t="s">
        <v>377</v>
      </c>
      <c r="F209" s="145" t="s">
        <v>378</v>
      </c>
      <c r="G209" s="146" t="s">
        <v>290</v>
      </c>
      <c r="H209" s="147">
        <v>42</v>
      </c>
      <c r="I209" s="148"/>
      <c r="J209" s="147">
        <f t="shared" si="20"/>
        <v>0</v>
      </c>
      <c r="K209" s="149"/>
      <c r="L209" s="30"/>
      <c r="M209" s="150" t="s">
        <v>1</v>
      </c>
      <c r="N209" s="151" t="s">
        <v>40</v>
      </c>
      <c r="O209" s="58"/>
      <c r="P209" s="152">
        <f t="shared" si="21"/>
        <v>0</v>
      </c>
      <c r="Q209" s="152">
        <v>1.58E-3</v>
      </c>
      <c r="R209" s="152">
        <f t="shared" si="22"/>
        <v>6.6360000000000002E-2</v>
      </c>
      <c r="S209" s="152">
        <v>0</v>
      </c>
      <c r="T209" s="153">
        <f t="shared" si="2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4" t="s">
        <v>196</v>
      </c>
      <c r="AT209" s="154" t="s">
        <v>128</v>
      </c>
      <c r="AU209" s="154" t="s">
        <v>133</v>
      </c>
      <c r="AY209" s="14" t="s">
        <v>126</v>
      </c>
      <c r="BE209" s="155">
        <f t="shared" si="24"/>
        <v>0</v>
      </c>
      <c r="BF209" s="155">
        <f t="shared" si="25"/>
        <v>0</v>
      </c>
      <c r="BG209" s="155">
        <f t="shared" si="26"/>
        <v>0</v>
      </c>
      <c r="BH209" s="155">
        <f t="shared" si="27"/>
        <v>0</v>
      </c>
      <c r="BI209" s="155">
        <f t="shared" si="28"/>
        <v>0</v>
      </c>
      <c r="BJ209" s="14" t="s">
        <v>133</v>
      </c>
      <c r="BK209" s="156">
        <f t="shared" si="29"/>
        <v>0</v>
      </c>
      <c r="BL209" s="14" t="s">
        <v>196</v>
      </c>
      <c r="BM209" s="154" t="s">
        <v>379</v>
      </c>
    </row>
    <row r="210" spans="1:65" s="2" customFormat="1" ht="16.5" customHeight="1" x14ac:dyDescent="0.2">
      <c r="A210" s="29"/>
      <c r="B210" s="142"/>
      <c r="C210" s="143" t="s">
        <v>380</v>
      </c>
      <c r="D210" s="143" t="s">
        <v>128</v>
      </c>
      <c r="E210" s="144" t="s">
        <v>381</v>
      </c>
      <c r="F210" s="145" t="s">
        <v>382</v>
      </c>
      <c r="G210" s="146" t="s">
        <v>150</v>
      </c>
      <c r="H210" s="147">
        <v>40</v>
      </c>
      <c r="I210" s="148"/>
      <c r="J210" s="147">
        <f t="shared" si="20"/>
        <v>0</v>
      </c>
      <c r="K210" s="149"/>
      <c r="L210" s="30"/>
      <c r="M210" s="150" t="s">
        <v>1</v>
      </c>
      <c r="N210" s="151" t="s">
        <v>40</v>
      </c>
      <c r="O210" s="58"/>
      <c r="P210" s="152">
        <f t="shared" si="21"/>
        <v>0</v>
      </c>
      <c r="Q210" s="152">
        <v>2.5699999999999998E-3</v>
      </c>
      <c r="R210" s="152">
        <f t="shared" si="22"/>
        <v>0.10279999999999999</v>
      </c>
      <c r="S210" s="152">
        <v>0</v>
      </c>
      <c r="T210" s="153">
        <f t="shared" si="2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4" t="s">
        <v>196</v>
      </c>
      <c r="AT210" s="154" t="s">
        <v>128</v>
      </c>
      <c r="AU210" s="154" t="s">
        <v>133</v>
      </c>
      <c r="AY210" s="14" t="s">
        <v>126</v>
      </c>
      <c r="BE210" s="155">
        <f t="shared" si="24"/>
        <v>0</v>
      </c>
      <c r="BF210" s="155">
        <f t="shared" si="25"/>
        <v>0</v>
      </c>
      <c r="BG210" s="155">
        <f t="shared" si="26"/>
        <v>0</v>
      </c>
      <c r="BH210" s="155">
        <f t="shared" si="27"/>
        <v>0</v>
      </c>
      <c r="BI210" s="155">
        <f t="shared" si="28"/>
        <v>0</v>
      </c>
      <c r="BJ210" s="14" t="s">
        <v>133</v>
      </c>
      <c r="BK210" s="156">
        <f t="shared" si="29"/>
        <v>0</v>
      </c>
      <c r="BL210" s="14" t="s">
        <v>196</v>
      </c>
      <c r="BM210" s="154" t="s">
        <v>383</v>
      </c>
    </row>
    <row r="211" spans="1:65" s="2" customFormat="1" ht="16.5" customHeight="1" x14ac:dyDescent="0.2">
      <c r="A211" s="29"/>
      <c r="B211" s="142"/>
      <c r="C211" s="143" t="s">
        <v>384</v>
      </c>
      <c r="D211" s="143" t="s">
        <v>128</v>
      </c>
      <c r="E211" s="144" t="s">
        <v>385</v>
      </c>
      <c r="F211" s="145" t="s">
        <v>386</v>
      </c>
      <c r="G211" s="146" t="s">
        <v>150</v>
      </c>
      <c r="H211" s="147">
        <v>4</v>
      </c>
      <c r="I211" s="148"/>
      <c r="J211" s="147">
        <f t="shared" si="20"/>
        <v>0</v>
      </c>
      <c r="K211" s="149"/>
      <c r="L211" s="30"/>
      <c r="M211" s="150" t="s">
        <v>1</v>
      </c>
      <c r="N211" s="151" t="s">
        <v>40</v>
      </c>
      <c r="O211" s="58"/>
      <c r="P211" s="152">
        <f t="shared" si="21"/>
        <v>0</v>
      </c>
      <c r="Q211" s="152">
        <v>1.58E-3</v>
      </c>
      <c r="R211" s="152">
        <f t="shared" si="22"/>
        <v>6.3200000000000001E-3</v>
      </c>
      <c r="S211" s="152">
        <v>0</v>
      </c>
      <c r="T211" s="153">
        <f t="shared" si="2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4" t="s">
        <v>196</v>
      </c>
      <c r="AT211" s="154" t="s">
        <v>128</v>
      </c>
      <c r="AU211" s="154" t="s">
        <v>133</v>
      </c>
      <c r="AY211" s="14" t="s">
        <v>126</v>
      </c>
      <c r="BE211" s="155">
        <f t="shared" si="24"/>
        <v>0</v>
      </c>
      <c r="BF211" s="155">
        <f t="shared" si="25"/>
        <v>0</v>
      </c>
      <c r="BG211" s="155">
        <f t="shared" si="26"/>
        <v>0</v>
      </c>
      <c r="BH211" s="155">
        <f t="shared" si="27"/>
        <v>0</v>
      </c>
      <c r="BI211" s="155">
        <f t="shared" si="28"/>
        <v>0</v>
      </c>
      <c r="BJ211" s="14" t="s">
        <v>133</v>
      </c>
      <c r="BK211" s="156">
        <f t="shared" si="29"/>
        <v>0</v>
      </c>
      <c r="BL211" s="14" t="s">
        <v>196</v>
      </c>
      <c r="BM211" s="154" t="s">
        <v>387</v>
      </c>
    </row>
    <row r="212" spans="1:65" s="2" customFormat="1" ht="24.2" customHeight="1" x14ac:dyDescent="0.2">
      <c r="A212" s="29"/>
      <c r="B212" s="142"/>
      <c r="C212" s="143" t="s">
        <v>388</v>
      </c>
      <c r="D212" s="143" t="s">
        <v>128</v>
      </c>
      <c r="E212" s="144" t="s">
        <v>389</v>
      </c>
      <c r="F212" s="145" t="s">
        <v>390</v>
      </c>
      <c r="G212" s="146" t="s">
        <v>290</v>
      </c>
      <c r="H212" s="147">
        <v>56</v>
      </c>
      <c r="I212" s="148"/>
      <c r="J212" s="147">
        <f t="shared" si="20"/>
        <v>0</v>
      </c>
      <c r="K212" s="149"/>
      <c r="L212" s="30"/>
      <c r="M212" s="150" t="s">
        <v>1</v>
      </c>
      <c r="N212" s="151" t="s">
        <v>40</v>
      </c>
      <c r="O212" s="58"/>
      <c r="P212" s="152">
        <f t="shared" si="21"/>
        <v>0</v>
      </c>
      <c r="Q212" s="152">
        <v>1E-4</v>
      </c>
      <c r="R212" s="152">
        <f t="shared" si="22"/>
        <v>5.5999999999999999E-3</v>
      </c>
      <c r="S212" s="152">
        <v>0</v>
      </c>
      <c r="T212" s="153">
        <f t="shared" si="2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4" t="s">
        <v>196</v>
      </c>
      <c r="AT212" s="154" t="s">
        <v>128</v>
      </c>
      <c r="AU212" s="154" t="s">
        <v>133</v>
      </c>
      <c r="AY212" s="14" t="s">
        <v>126</v>
      </c>
      <c r="BE212" s="155">
        <f t="shared" si="24"/>
        <v>0</v>
      </c>
      <c r="BF212" s="155">
        <f t="shared" si="25"/>
        <v>0</v>
      </c>
      <c r="BG212" s="155">
        <f t="shared" si="26"/>
        <v>0</v>
      </c>
      <c r="BH212" s="155">
        <f t="shared" si="27"/>
        <v>0</v>
      </c>
      <c r="BI212" s="155">
        <f t="shared" si="28"/>
        <v>0</v>
      </c>
      <c r="BJ212" s="14" t="s">
        <v>133</v>
      </c>
      <c r="BK212" s="156">
        <f t="shared" si="29"/>
        <v>0</v>
      </c>
      <c r="BL212" s="14" t="s">
        <v>196</v>
      </c>
      <c r="BM212" s="154" t="s">
        <v>391</v>
      </c>
    </row>
    <row r="213" spans="1:65" s="2" customFormat="1" ht="44.25" customHeight="1" x14ac:dyDescent="0.2">
      <c r="A213" s="29"/>
      <c r="B213" s="142"/>
      <c r="C213" s="143" t="s">
        <v>392</v>
      </c>
      <c r="D213" s="143" t="s">
        <v>128</v>
      </c>
      <c r="E213" s="144" t="s">
        <v>393</v>
      </c>
      <c r="F213" s="145" t="s">
        <v>394</v>
      </c>
      <c r="G213" s="146" t="s">
        <v>150</v>
      </c>
      <c r="H213" s="147">
        <v>2</v>
      </c>
      <c r="I213" s="148"/>
      <c r="J213" s="147">
        <f t="shared" si="20"/>
        <v>0</v>
      </c>
      <c r="K213" s="149"/>
      <c r="L213" s="30"/>
      <c r="M213" s="150" t="s">
        <v>1</v>
      </c>
      <c r="N213" s="151" t="s">
        <v>40</v>
      </c>
      <c r="O213" s="58"/>
      <c r="P213" s="152">
        <f t="shared" si="21"/>
        <v>0</v>
      </c>
      <c r="Q213" s="152">
        <v>2.0000000000000002E-5</v>
      </c>
      <c r="R213" s="152">
        <f t="shared" si="22"/>
        <v>4.0000000000000003E-5</v>
      </c>
      <c r="S213" s="152">
        <v>0</v>
      </c>
      <c r="T213" s="153">
        <f t="shared" si="2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4" t="s">
        <v>196</v>
      </c>
      <c r="AT213" s="154" t="s">
        <v>128</v>
      </c>
      <c r="AU213" s="154" t="s">
        <v>133</v>
      </c>
      <c r="AY213" s="14" t="s">
        <v>126</v>
      </c>
      <c r="BE213" s="155">
        <f t="shared" si="24"/>
        <v>0</v>
      </c>
      <c r="BF213" s="155">
        <f t="shared" si="25"/>
        <v>0</v>
      </c>
      <c r="BG213" s="155">
        <f t="shared" si="26"/>
        <v>0</v>
      </c>
      <c r="BH213" s="155">
        <f t="shared" si="27"/>
        <v>0</v>
      </c>
      <c r="BI213" s="155">
        <f t="shared" si="28"/>
        <v>0</v>
      </c>
      <c r="BJ213" s="14" t="s">
        <v>133</v>
      </c>
      <c r="BK213" s="156">
        <f t="shared" si="29"/>
        <v>0</v>
      </c>
      <c r="BL213" s="14" t="s">
        <v>196</v>
      </c>
      <c r="BM213" s="154" t="s">
        <v>395</v>
      </c>
    </row>
    <row r="214" spans="1:65" s="2" customFormat="1" ht="24.2" customHeight="1" x14ac:dyDescent="0.2">
      <c r="A214" s="29"/>
      <c r="B214" s="142"/>
      <c r="C214" s="143" t="s">
        <v>396</v>
      </c>
      <c r="D214" s="143" t="s">
        <v>128</v>
      </c>
      <c r="E214" s="144" t="s">
        <v>397</v>
      </c>
      <c r="F214" s="145" t="s">
        <v>398</v>
      </c>
      <c r="G214" s="146" t="s">
        <v>290</v>
      </c>
      <c r="H214" s="147">
        <v>14</v>
      </c>
      <c r="I214" s="148"/>
      <c r="J214" s="147">
        <f t="shared" si="20"/>
        <v>0</v>
      </c>
      <c r="K214" s="149"/>
      <c r="L214" s="30"/>
      <c r="M214" s="150" t="s">
        <v>1</v>
      </c>
      <c r="N214" s="151" t="s">
        <v>40</v>
      </c>
      <c r="O214" s="58"/>
      <c r="P214" s="152">
        <f t="shared" si="21"/>
        <v>0</v>
      </c>
      <c r="Q214" s="152">
        <v>2.1700000000000001E-3</v>
      </c>
      <c r="R214" s="152">
        <f t="shared" si="22"/>
        <v>3.0380000000000001E-2</v>
      </c>
      <c r="S214" s="152">
        <v>0</v>
      </c>
      <c r="T214" s="153">
        <f t="shared" si="2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4" t="s">
        <v>196</v>
      </c>
      <c r="AT214" s="154" t="s">
        <v>128</v>
      </c>
      <c r="AU214" s="154" t="s">
        <v>133</v>
      </c>
      <c r="AY214" s="14" t="s">
        <v>126</v>
      </c>
      <c r="BE214" s="155">
        <f t="shared" si="24"/>
        <v>0</v>
      </c>
      <c r="BF214" s="155">
        <f t="shared" si="25"/>
        <v>0</v>
      </c>
      <c r="BG214" s="155">
        <f t="shared" si="26"/>
        <v>0</v>
      </c>
      <c r="BH214" s="155">
        <f t="shared" si="27"/>
        <v>0</v>
      </c>
      <c r="BI214" s="155">
        <f t="shared" si="28"/>
        <v>0</v>
      </c>
      <c r="BJ214" s="14" t="s">
        <v>133</v>
      </c>
      <c r="BK214" s="156">
        <f t="shared" si="29"/>
        <v>0</v>
      </c>
      <c r="BL214" s="14" t="s">
        <v>196</v>
      </c>
      <c r="BM214" s="154" t="s">
        <v>399</v>
      </c>
    </row>
    <row r="215" spans="1:65" s="2" customFormat="1" ht="24.2" customHeight="1" x14ac:dyDescent="0.2">
      <c r="A215" s="29"/>
      <c r="B215" s="142"/>
      <c r="C215" s="143" t="s">
        <v>400</v>
      </c>
      <c r="D215" s="143" t="s">
        <v>128</v>
      </c>
      <c r="E215" s="144" t="s">
        <v>401</v>
      </c>
      <c r="F215" s="145" t="s">
        <v>402</v>
      </c>
      <c r="G215" s="146" t="s">
        <v>137</v>
      </c>
      <c r="H215" s="147">
        <v>1</v>
      </c>
      <c r="I215" s="148"/>
      <c r="J215" s="147">
        <f t="shared" si="20"/>
        <v>0</v>
      </c>
      <c r="K215" s="149"/>
      <c r="L215" s="30"/>
      <c r="M215" s="150" t="s">
        <v>1</v>
      </c>
      <c r="N215" s="151" t="s">
        <v>40</v>
      </c>
      <c r="O215" s="58"/>
      <c r="P215" s="152">
        <f t="shared" si="21"/>
        <v>0</v>
      </c>
      <c r="Q215" s="152">
        <v>1.3999999999999999E-4</v>
      </c>
      <c r="R215" s="152">
        <f t="shared" si="22"/>
        <v>1.3999999999999999E-4</v>
      </c>
      <c r="S215" s="152">
        <v>0</v>
      </c>
      <c r="T215" s="153">
        <f t="shared" si="2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4" t="s">
        <v>196</v>
      </c>
      <c r="AT215" s="154" t="s">
        <v>128</v>
      </c>
      <c r="AU215" s="154" t="s">
        <v>133</v>
      </c>
      <c r="AY215" s="14" t="s">
        <v>126</v>
      </c>
      <c r="BE215" s="155">
        <f t="shared" si="24"/>
        <v>0</v>
      </c>
      <c r="BF215" s="155">
        <f t="shared" si="25"/>
        <v>0</v>
      </c>
      <c r="BG215" s="155">
        <f t="shared" si="26"/>
        <v>0</v>
      </c>
      <c r="BH215" s="155">
        <f t="shared" si="27"/>
        <v>0</v>
      </c>
      <c r="BI215" s="155">
        <f t="shared" si="28"/>
        <v>0</v>
      </c>
      <c r="BJ215" s="14" t="s">
        <v>133</v>
      </c>
      <c r="BK215" s="156">
        <f t="shared" si="29"/>
        <v>0</v>
      </c>
      <c r="BL215" s="14" t="s">
        <v>196</v>
      </c>
      <c r="BM215" s="154" t="s">
        <v>403</v>
      </c>
    </row>
    <row r="216" spans="1:65" s="2" customFormat="1" ht="21.75" customHeight="1" x14ac:dyDescent="0.2">
      <c r="A216" s="29"/>
      <c r="B216" s="142"/>
      <c r="C216" s="143" t="s">
        <v>404</v>
      </c>
      <c r="D216" s="143" t="s">
        <v>128</v>
      </c>
      <c r="E216" s="144" t="s">
        <v>405</v>
      </c>
      <c r="F216" s="145" t="s">
        <v>406</v>
      </c>
      <c r="G216" s="146" t="s">
        <v>150</v>
      </c>
      <c r="H216" s="147">
        <v>3</v>
      </c>
      <c r="I216" s="148"/>
      <c r="J216" s="147">
        <f t="shared" si="20"/>
        <v>0</v>
      </c>
      <c r="K216" s="149"/>
      <c r="L216" s="30"/>
      <c r="M216" s="150" t="s">
        <v>1</v>
      </c>
      <c r="N216" s="151" t="s">
        <v>40</v>
      </c>
      <c r="O216" s="58"/>
      <c r="P216" s="152">
        <f t="shared" si="21"/>
        <v>0</v>
      </c>
      <c r="Q216" s="152">
        <v>1.3999999999999999E-4</v>
      </c>
      <c r="R216" s="152">
        <f t="shared" si="22"/>
        <v>4.1999999999999996E-4</v>
      </c>
      <c r="S216" s="152">
        <v>0</v>
      </c>
      <c r="T216" s="153">
        <f t="shared" si="2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4" t="s">
        <v>196</v>
      </c>
      <c r="AT216" s="154" t="s">
        <v>128</v>
      </c>
      <c r="AU216" s="154" t="s">
        <v>133</v>
      </c>
      <c r="AY216" s="14" t="s">
        <v>126</v>
      </c>
      <c r="BE216" s="155">
        <f t="shared" si="24"/>
        <v>0</v>
      </c>
      <c r="BF216" s="155">
        <f t="shared" si="25"/>
        <v>0</v>
      </c>
      <c r="BG216" s="155">
        <f t="shared" si="26"/>
        <v>0</v>
      </c>
      <c r="BH216" s="155">
        <f t="shared" si="27"/>
        <v>0</v>
      </c>
      <c r="BI216" s="155">
        <f t="shared" si="28"/>
        <v>0</v>
      </c>
      <c r="BJ216" s="14" t="s">
        <v>133</v>
      </c>
      <c r="BK216" s="156">
        <f t="shared" si="29"/>
        <v>0</v>
      </c>
      <c r="BL216" s="14" t="s">
        <v>196</v>
      </c>
      <c r="BM216" s="154" t="s">
        <v>407</v>
      </c>
    </row>
    <row r="217" spans="1:65" s="2" customFormat="1" ht="16.5" customHeight="1" x14ac:dyDescent="0.2">
      <c r="A217" s="29"/>
      <c r="B217" s="142"/>
      <c r="C217" s="143" t="s">
        <v>408</v>
      </c>
      <c r="D217" s="143" t="s">
        <v>128</v>
      </c>
      <c r="E217" s="144" t="s">
        <v>409</v>
      </c>
      <c r="F217" s="145" t="s">
        <v>410</v>
      </c>
      <c r="G217" s="146" t="s">
        <v>290</v>
      </c>
      <c r="H217" s="147">
        <v>16</v>
      </c>
      <c r="I217" s="148"/>
      <c r="J217" s="147">
        <f t="shared" si="20"/>
        <v>0</v>
      </c>
      <c r="K217" s="149"/>
      <c r="L217" s="30"/>
      <c r="M217" s="150" t="s">
        <v>1</v>
      </c>
      <c r="N217" s="151" t="s">
        <v>40</v>
      </c>
      <c r="O217" s="58"/>
      <c r="P217" s="152">
        <f t="shared" si="21"/>
        <v>0</v>
      </c>
      <c r="Q217" s="152">
        <v>2.0699999999999998E-3</v>
      </c>
      <c r="R217" s="152">
        <f t="shared" si="22"/>
        <v>3.3119999999999997E-2</v>
      </c>
      <c r="S217" s="152">
        <v>0</v>
      </c>
      <c r="T217" s="153">
        <f t="shared" si="2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4" t="s">
        <v>196</v>
      </c>
      <c r="AT217" s="154" t="s">
        <v>128</v>
      </c>
      <c r="AU217" s="154" t="s">
        <v>133</v>
      </c>
      <c r="AY217" s="14" t="s">
        <v>126</v>
      </c>
      <c r="BE217" s="155">
        <f t="shared" si="24"/>
        <v>0</v>
      </c>
      <c r="BF217" s="155">
        <f t="shared" si="25"/>
        <v>0</v>
      </c>
      <c r="BG217" s="155">
        <f t="shared" si="26"/>
        <v>0</v>
      </c>
      <c r="BH217" s="155">
        <f t="shared" si="27"/>
        <v>0</v>
      </c>
      <c r="BI217" s="155">
        <f t="shared" si="28"/>
        <v>0</v>
      </c>
      <c r="BJ217" s="14" t="s">
        <v>133</v>
      </c>
      <c r="BK217" s="156">
        <f t="shared" si="29"/>
        <v>0</v>
      </c>
      <c r="BL217" s="14" t="s">
        <v>196</v>
      </c>
      <c r="BM217" s="154" t="s">
        <v>411</v>
      </c>
    </row>
    <row r="218" spans="1:65" s="2" customFormat="1" ht="16.5" customHeight="1" x14ac:dyDescent="0.2">
      <c r="A218" s="29"/>
      <c r="B218" s="142"/>
      <c r="C218" s="143" t="s">
        <v>412</v>
      </c>
      <c r="D218" s="143" t="s">
        <v>128</v>
      </c>
      <c r="E218" s="144" t="s">
        <v>413</v>
      </c>
      <c r="F218" s="145" t="s">
        <v>414</v>
      </c>
      <c r="G218" s="146" t="s">
        <v>150</v>
      </c>
      <c r="H218" s="147">
        <v>12</v>
      </c>
      <c r="I218" s="148"/>
      <c r="J218" s="147">
        <f t="shared" si="20"/>
        <v>0</v>
      </c>
      <c r="K218" s="149"/>
      <c r="L218" s="30"/>
      <c r="M218" s="150" t="s">
        <v>1</v>
      </c>
      <c r="N218" s="151" t="s">
        <v>40</v>
      </c>
      <c r="O218" s="58"/>
      <c r="P218" s="152">
        <f t="shared" si="21"/>
        <v>0</v>
      </c>
      <c r="Q218" s="152">
        <v>4.2000000000000002E-4</v>
      </c>
      <c r="R218" s="152">
        <f t="shared" si="22"/>
        <v>5.0400000000000002E-3</v>
      </c>
      <c r="S218" s="152">
        <v>0</v>
      </c>
      <c r="T218" s="153">
        <f t="shared" si="2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4" t="s">
        <v>196</v>
      </c>
      <c r="AT218" s="154" t="s">
        <v>128</v>
      </c>
      <c r="AU218" s="154" t="s">
        <v>133</v>
      </c>
      <c r="AY218" s="14" t="s">
        <v>126</v>
      </c>
      <c r="BE218" s="155">
        <f t="shared" si="24"/>
        <v>0</v>
      </c>
      <c r="BF218" s="155">
        <f t="shared" si="25"/>
        <v>0</v>
      </c>
      <c r="BG218" s="155">
        <f t="shared" si="26"/>
        <v>0</v>
      </c>
      <c r="BH218" s="155">
        <f t="shared" si="27"/>
        <v>0</v>
      </c>
      <c r="BI218" s="155">
        <f t="shared" si="28"/>
        <v>0</v>
      </c>
      <c r="BJ218" s="14" t="s">
        <v>133</v>
      </c>
      <c r="BK218" s="156">
        <f t="shared" si="29"/>
        <v>0</v>
      </c>
      <c r="BL218" s="14" t="s">
        <v>196</v>
      </c>
      <c r="BM218" s="154" t="s">
        <v>415</v>
      </c>
    </row>
    <row r="219" spans="1:65" s="2" customFormat="1" ht="16.5" customHeight="1" x14ac:dyDescent="0.2">
      <c r="A219" s="29"/>
      <c r="B219" s="142"/>
      <c r="C219" s="143" t="s">
        <v>416</v>
      </c>
      <c r="D219" s="143" t="s">
        <v>128</v>
      </c>
      <c r="E219" s="144" t="s">
        <v>417</v>
      </c>
      <c r="F219" s="145" t="s">
        <v>418</v>
      </c>
      <c r="G219" s="146" t="s">
        <v>150</v>
      </c>
      <c r="H219" s="147">
        <v>3</v>
      </c>
      <c r="I219" s="148"/>
      <c r="J219" s="147">
        <f t="shared" si="20"/>
        <v>0</v>
      </c>
      <c r="K219" s="149"/>
      <c r="L219" s="30"/>
      <c r="M219" s="150" t="s">
        <v>1</v>
      </c>
      <c r="N219" s="151" t="s">
        <v>40</v>
      </c>
      <c r="O219" s="58"/>
      <c r="P219" s="152">
        <f t="shared" si="21"/>
        <v>0</v>
      </c>
      <c r="Q219" s="152">
        <v>1.2E-4</v>
      </c>
      <c r="R219" s="152">
        <f t="shared" si="22"/>
        <v>3.6000000000000002E-4</v>
      </c>
      <c r="S219" s="152">
        <v>0</v>
      </c>
      <c r="T219" s="153">
        <f t="shared" si="2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4" t="s">
        <v>196</v>
      </c>
      <c r="AT219" s="154" t="s">
        <v>128</v>
      </c>
      <c r="AU219" s="154" t="s">
        <v>133</v>
      </c>
      <c r="AY219" s="14" t="s">
        <v>126</v>
      </c>
      <c r="BE219" s="155">
        <f t="shared" si="24"/>
        <v>0</v>
      </c>
      <c r="BF219" s="155">
        <f t="shared" si="25"/>
        <v>0</v>
      </c>
      <c r="BG219" s="155">
        <f t="shared" si="26"/>
        <v>0</v>
      </c>
      <c r="BH219" s="155">
        <f t="shared" si="27"/>
        <v>0</v>
      </c>
      <c r="BI219" s="155">
        <f t="shared" si="28"/>
        <v>0</v>
      </c>
      <c r="BJ219" s="14" t="s">
        <v>133</v>
      </c>
      <c r="BK219" s="156">
        <f t="shared" si="29"/>
        <v>0</v>
      </c>
      <c r="BL219" s="14" t="s">
        <v>196</v>
      </c>
      <c r="BM219" s="154" t="s">
        <v>419</v>
      </c>
    </row>
    <row r="220" spans="1:65" s="12" customFormat="1" ht="22.9" customHeight="1" x14ac:dyDescent="0.2">
      <c r="B220" s="129"/>
      <c r="D220" s="130" t="s">
        <v>73</v>
      </c>
      <c r="E220" s="140" t="s">
        <v>420</v>
      </c>
      <c r="F220" s="140" t="s">
        <v>421</v>
      </c>
      <c r="I220" s="132"/>
      <c r="J220" s="141">
        <f>BK220</f>
        <v>0</v>
      </c>
      <c r="L220" s="129"/>
      <c r="M220" s="134"/>
      <c r="N220" s="135"/>
      <c r="O220" s="135"/>
      <c r="P220" s="136">
        <f>SUM(P221:P225)</f>
        <v>0</v>
      </c>
      <c r="Q220" s="135"/>
      <c r="R220" s="136">
        <f>SUM(R221:R225)</f>
        <v>0</v>
      </c>
      <c r="S220" s="135"/>
      <c r="T220" s="137">
        <f>SUM(T221:T225)</f>
        <v>0.70399999999999996</v>
      </c>
      <c r="AR220" s="130" t="s">
        <v>133</v>
      </c>
      <c r="AT220" s="138" t="s">
        <v>73</v>
      </c>
      <c r="AU220" s="138" t="s">
        <v>79</v>
      </c>
      <c r="AY220" s="130" t="s">
        <v>126</v>
      </c>
      <c r="BK220" s="139">
        <f>SUM(BK221:BK225)</f>
        <v>0</v>
      </c>
    </row>
    <row r="221" spans="1:65" s="2" customFormat="1" ht="16.5" customHeight="1" x14ac:dyDescent="0.2">
      <c r="A221" s="29"/>
      <c r="B221" s="142"/>
      <c r="C221" s="143" t="s">
        <v>422</v>
      </c>
      <c r="D221" s="143" t="s">
        <v>128</v>
      </c>
      <c r="E221" s="144" t="s">
        <v>423</v>
      </c>
      <c r="F221" s="145" t="s">
        <v>424</v>
      </c>
      <c r="G221" s="146" t="s">
        <v>150</v>
      </c>
      <c r="H221" s="147">
        <v>1</v>
      </c>
      <c r="I221" s="148"/>
      <c r="J221" s="147">
        <f>ROUND(I221*H221,3)</f>
        <v>0</v>
      </c>
      <c r="K221" s="149"/>
      <c r="L221" s="30"/>
      <c r="M221" s="150" t="s">
        <v>1</v>
      </c>
      <c r="N221" s="151" t="s">
        <v>40</v>
      </c>
      <c r="O221" s="58"/>
      <c r="P221" s="152">
        <f>O221*H221</f>
        <v>0</v>
      </c>
      <c r="Q221" s="152">
        <v>0</v>
      </c>
      <c r="R221" s="152">
        <f>Q221*H221</f>
        <v>0</v>
      </c>
      <c r="S221" s="152">
        <v>8.7999999999999995E-2</v>
      </c>
      <c r="T221" s="153">
        <f>S221*H221</f>
        <v>8.7999999999999995E-2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4" t="s">
        <v>196</v>
      </c>
      <c r="AT221" s="154" t="s">
        <v>128</v>
      </c>
      <c r="AU221" s="154" t="s">
        <v>133</v>
      </c>
      <c r="AY221" s="14" t="s">
        <v>126</v>
      </c>
      <c r="BE221" s="155">
        <f>IF(N221="základná",J221,0)</f>
        <v>0</v>
      </c>
      <c r="BF221" s="155">
        <f>IF(N221="znížená",J221,0)</f>
        <v>0</v>
      </c>
      <c r="BG221" s="155">
        <f>IF(N221="zákl. prenesená",J221,0)</f>
        <v>0</v>
      </c>
      <c r="BH221" s="155">
        <f>IF(N221="zníž. prenesená",J221,0)</f>
        <v>0</v>
      </c>
      <c r="BI221" s="155">
        <f>IF(N221="nulová",J221,0)</f>
        <v>0</v>
      </c>
      <c r="BJ221" s="14" t="s">
        <v>133</v>
      </c>
      <c r="BK221" s="156">
        <f>ROUND(I221*H221,3)</f>
        <v>0</v>
      </c>
      <c r="BL221" s="14" t="s">
        <v>196</v>
      </c>
      <c r="BM221" s="154" t="s">
        <v>425</v>
      </c>
    </row>
    <row r="222" spans="1:65" s="2" customFormat="1" ht="16.5" customHeight="1" x14ac:dyDescent="0.2">
      <c r="A222" s="29"/>
      <c r="B222" s="142"/>
      <c r="C222" s="143" t="s">
        <v>426</v>
      </c>
      <c r="D222" s="143" t="s">
        <v>128</v>
      </c>
      <c r="E222" s="144" t="s">
        <v>427</v>
      </c>
      <c r="F222" s="145" t="s">
        <v>428</v>
      </c>
      <c r="G222" s="146" t="s">
        <v>150</v>
      </c>
      <c r="H222" s="147">
        <v>1</v>
      </c>
      <c r="I222" s="148"/>
      <c r="J222" s="147">
        <f>ROUND(I222*H222,3)</f>
        <v>0</v>
      </c>
      <c r="K222" s="149"/>
      <c r="L222" s="30"/>
      <c r="M222" s="150" t="s">
        <v>1</v>
      </c>
      <c r="N222" s="151" t="s">
        <v>40</v>
      </c>
      <c r="O222" s="58"/>
      <c r="P222" s="152">
        <f>O222*H222</f>
        <v>0</v>
      </c>
      <c r="Q222" s="152">
        <v>0</v>
      </c>
      <c r="R222" s="152">
        <f>Q222*H222</f>
        <v>0</v>
      </c>
      <c r="S222" s="152">
        <v>8.7999999999999995E-2</v>
      </c>
      <c r="T222" s="153">
        <f>S222*H222</f>
        <v>8.7999999999999995E-2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4" t="s">
        <v>196</v>
      </c>
      <c r="AT222" s="154" t="s">
        <v>128</v>
      </c>
      <c r="AU222" s="154" t="s">
        <v>133</v>
      </c>
      <c r="AY222" s="14" t="s">
        <v>126</v>
      </c>
      <c r="BE222" s="155">
        <f>IF(N222="základná",J222,0)</f>
        <v>0</v>
      </c>
      <c r="BF222" s="155">
        <f>IF(N222="znížená",J222,0)</f>
        <v>0</v>
      </c>
      <c r="BG222" s="155">
        <f>IF(N222="zákl. prenesená",J222,0)</f>
        <v>0</v>
      </c>
      <c r="BH222" s="155">
        <f>IF(N222="zníž. prenesená",J222,0)</f>
        <v>0</v>
      </c>
      <c r="BI222" s="155">
        <f>IF(N222="nulová",J222,0)</f>
        <v>0</v>
      </c>
      <c r="BJ222" s="14" t="s">
        <v>133</v>
      </c>
      <c r="BK222" s="156">
        <f>ROUND(I222*H222,3)</f>
        <v>0</v>
      </c>
      <c r="BL222" s="14" t="s">
        <v>196</v>
      </c>
      <c r="BM222" s="154" t="s">
        <v>429</v>
      </c>
    </row>
    <row r="223" spans="1:65" s="2" customFormat="1" ht="16.5" customHeight="1" x14ac:dyDescent="0.2">
      <c r="A223" s="29"/>
      <c r="B223" s="142"/>
      <c r="C223" s="143" t="s">
        <v>430</v>
      </c>
      <c r="D223" s="143" t="s">
        <v>128</v>
      </c>
      <c r="E223" s="144" t="s">
        <v>431</v>
      </c>
      <c r="F223" s="145" t="s">
        <v>432</v>
      </c>
      <c r="G223" s="146" t="s">
        <v>150</v>
      </c>
      <c r="H223" s="147">
        <v>4</v>
      </c>
      <c r="I223" s="148"/>
      <c r="J223" s="147">
        <f>ROUND(I223*H223,3)</f>
        <v>0</v>
      </c>
      <c r="K223" s="149"/>
      <c r="L223" s="30"/>
      <c r="M223" s="150" t="s">
        <v>1</v>
      </c>
      <c r="N223" s="151" t="s">
        <v>40</v>
      </c>
      <c r="O223" s="58"/>
      <c r="P223" s="152">
        <f>O223*H223</f>
        <v>0</v>
      </c>
      <c r="Q223" s="152">
        <v>0</v>
      </c>
      <c r="R223" s="152">
        <f>Q223*H223</f>
        <v>0</v>
      </c>
      <c r="S223" s="152">
        <v>8.7999999999999995E-2</v>
      </c>
      <c r="T223" s="153">
        <f>S223*H223</f>
        <v>0.35199999999999998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4" t="s">
        <v>196</v>
      </c>
      <c r="AT223" s="154" t="s">
        <v>128</v>
      </c>
      <c r="AU223" s="154" t="s">
        <v>133</v>
      </c>
      <c r="AY223" s="14" t="s">
        <v>126</v>
      </c>
      <c r="BE223" s="155">
        <f>IF(N223="základná",J223,0)</f>
        <v>0</v>
      </c>
      <c r="BF223" s="155">
        <f>IF(N223="znížená",J223,0)</f>
        <v>0</v>
      </c>
      <c r="BG223" s="155">
        <f>IF(N223="zákl. prenesená",J223,0)</f>
        <v>0</v>
      </c>
      <c r="BH223" s="155">
        <f>IF(N223="zníž. prenesená",J223,0)</f>
        <v>0</v>
      </c>
      <c r="BI223" s="155">
        <f>IF(N223="nulová",J223,0)</f>
        <v>0</v>
      </c>
      <c r="BJ223" s="14" t="s">
        <v>133</v>
      </c>
      <c r="BK223" s="156">
        <f>ROUND(I223*H223,3)</f>
        <v>0</v>
      </c>
      <c r="BL223" s="14" t="s">
        <v>196</v>
      </c>
      <c r="BM223" s="154" t="s">
        <v>433</v>
      </c>
    </row>
    <row r="224" spans="1:65" s="2" customFormat="1" ht="16.5" customHeight="1" x14ac:dyDescent="0.2">
      <c r="A224" s="29"/>
      <c r="B224" s="142"/>
      <c r="C224" s="143" t="s">
        <v>434</v>
      </c>
      <c r="D224" s="143" t="s">
        <v>128</v>
      </c>
      <c r="E224" s="144" t="s">
        <v>435</v>
      </c>
      <c r="F224" s="145" t="s">
        <v>436</v>
      </c>
      <c r="G224" s="146" t="s">
        <v>137</v>
      </c>
      <c r="H224" s="147">
        <v>1</v>
      </c>
      <c r="I224" s="148"/>
      <c r="J224" s="147">
        <f>ROUND(I224*H224,3)</f>
        <v>0</v>
      </c>
      <c r="K224" s="149"/>
      <c r="L224" s="30"/>
      <c r="M224" s="150" t="s">
        <v>1</v>
      </c>
      <c r="N224" s="151" t="s">
        <v>40</v>
      </c>
      <c r="O224" s="58"/>
      <c r="P224" s="152">
        <f>O224*H224</f>
        <v>0</v>
      </c>
      <c r="Q224" s="152">
        <v>0</v>
      </c>
      <c r="R224" s="152">
        <f>Q224*H224</f>
        <v>0</v>
      </c>
      <c r="S224" s="152">
        <v>8.7999999999999995E-2</v>
      </c>
      <c r="T224" s="153">
        <f>S224*H224</f>
        <v>8.7999999999999995E-2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4" t="s">
        <v>196</v>
      </c>
      <c r="AT224" s="154" t="s">
        <v>128</v>
      </c>
      <c r="AU224" s="154" t="s">
        <v>133</v>
      </c>
      <c r="AY224" s="14" t="s">
        <v>126</v>
      </c>
      <c r="BE224" s="155">
        <f>IF(N224="základná",J224,0)</f>
        <v>0</v>
      </c>
      <c r="BF224" s="155">
        <f>IF(N224="znížená",J224,0)</f>
        <v>0</v>
      </c>
      <c r="BG224" s="155">
        <f>IF(N224="zákl. prenesená",J224,0)</f>
        <v>0</v>
      </c>
      <c r="BH224" s="155">
        <f>IF(N224="zníž. prenesená",J224,0)</f>
        <v>0</v>
      </c>
      <c r="BI224" s="155">
        <f>IF(N224="nulová",J224,0)</f>
        <v>0</v>
      </c>
      <c r="BJ224" s="14" t="s">
        <v>133</v>
      </c>
      <c r="BK224" s="156">
        <f>ROUND(I224*H224,3)</f>
        <v>0</v>
      </c>
      <c r="BL224" s="14" t="s">
        <v>196</v>
      </c>
      <c r="BM224" s="154" t="s">
        <v>437</v>
      </c>
    </row>
    <row r="225" spans="1:65" s="2" customFormat="1" ht="24.2" customHeight="1" x14ac:dyDescent="0.2">
      <c r="A225" s="29"/>
      <c r="B225" s="142"/>
      <c r="C225" s="143" t="s">
        <v>438</v>
      </c>
      <c r="D225" s="143" t="s">
        <v>128</v>
      </c>
      <c r="E225" s="144" t="s">
        <v>439</v>
      </c>
      <c r="F225" s="145" t="s">
        <v>440</v>
      </c>
      <c r="G225" s="146" t="s">
        <v>137</v>
      </c>
      <c r="H225" s="147">
        <v>1</v>
      </c>
      <c r="I225" s="148"/>
      <c r="J225" s="147">
        <f>ROUND(I225*H225,3)</f>
        <v>0</v>
      </c>
      <c r="K225" s="149"/>
      <c r="L225" s="30"/>
      <c r="M225" s="150" t="s">
        <v>1</v>
      </c>
      <c r="N225" s="151" t="s">
        <v>40</v>
      </c>
      <c r="O225" s="58"/>
      <c r="P225" s="152">
        <f>O225*H225</f>
        <v>0</v>
      </c>
      <c r="Q225" s="152">
        <v>0</v>
      </c>
      <c r="R225" s="152">
        <f>Q225*H225</f>
        <v>0</v>
      </c>
      <c r="S225" s="152">
        <v>8.7999999999999995E-2</v>
      </c>
      <c r="T225" s="153">
        <f>S225*H225</f>
        <v>8.7999999999999995E-2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4" t="s">
        <v>196</v>
      </c>
      <c r="AT225" s="154" t="s">
        <v>128</v>
      </c>
      <c r="AU225" s="154" t="s">
        <v>133</v>
      </c>
      <c r="AY225" s="14" t="s">
        <v>126</v>
      </c>
      <c r="BE225" s="155">
        <f>IF(N225="základná",J225,0)</f>
        <v>0</v>
      </c>
      <c r="BF225" s="155">
        <f>IF(N225="znížená",J225,0)</f>
        <v>0</v>
      </c>
      <c r="BG225" s="155">
        <f>IF(N225="zákl. prenesená",J225,0)</f>
        <v>0</v>
      </c>
      <c r="BH225" s="155">
        <f>IF(N225="zníž. prenesená",J225,0)</f>
        <v>0</v>
      </c>
      <c r="BI225" s="155">
        <f>IF(N225="nulová",J225,0)</f>
        <v>0</v>
      </c>
      <c r="BJ225" s="14" t="s">
        <v>133</v>
      </c>
      <c r="BK225" s="156">
        <f>ROUND(I225*H225,3)</f>
        <v>0</v>
      </c>
      <c r="BL225" s="14" t="s">
        <v>196</v>
      </c>
      <c r="BM225" s="154" t="s">
        <v>441</v>
      </c>
    </row>
    <row r="226" spans="1:65" s="12" customFormat="1" ht="22.9" customHeight="1" x14ac:dyDescent="0.2">
      <c r="B226" s="129"/>
      <c r="D226" s="130" t="s">
        <v>73</v>
      </c>
      <c r="E226" s="140" t="s">
        <v>442</v>
      </c>
      <c r="F226" s="140" t="s">
        <v>443</v>
      </c>
      <c r="I226" s="132"/>
      <c r="J226" s="141">
        <f>BK226</f>
        <v>0</v>
      </c>
      <c r="L226" s="129"/>
      <c r="M226" s="134"/>
      <c r="N226" s="135"/>
      <c r="O226" s="135"/>
      <c r="P226" s="136">
        <f>P227</f>
        <v>0</v>
      </c>
      <c r="Q226" s="135"/>
      <c r="R226" s="136">
        <f>R227</f>
        <v>2.0000000000000002E-5</v>
      </c>
      <c r="S226" s="135"/>
      <c r="T226" s="137">
        <f>T227</f>
        <v>0</v>
      </c>
      <c r="AR226" s="130" t="s">
        <v>133</v>
      </c>
      <c r="AT226" s="138" t="s">
        <v>73</v>
      </c>
      <c r="AU226" s="138" t="s">
        <v>79</v>
      </c>
      <c r="AY226" s="130" t="s">
        <v>126</v>
      </c>
      <c r="BK226" s="139">
        <f>BK227</f>
        <v>0</v>
      </c>
    </row>
    <row r="227" spans="1:65" s="2" customFormat="1" ht="24.2" customHeight="1" x14ac:dyDescent="0.2">
      <c r="A227" s="29"/>
      <c r="B227" s="142"/>
      <c r="C227" s="143" t="s">
        <v>444</v>
      </c>
      <c r="D227" s="143" t="s">
        <v>128</v>
      </c>
      <c r="E227" s="144" t="s">
        <v>445</v>
      </c>
      <c r="F227" s="145" t="s">
        <v>446</v>
      </c>
      <c r="G227" s="146" t="s">
        <v>150</v>
      </c>
      <c r="H227" s="147">
        <v>2</v>
      </c>
      <c r="I227" s="148"/>
      <c r="J227" s="147">
        <f>ROUND(I227*H227,3)</f>
        <v>0</v>
      </c>
      <c r="K227" s="149"/>
      <c r="L227" s="30"/>
      <c r="M227" s="150" t="s">
        <v>1</v>
      </c>
      <c r="N227" s="151" t="s">
        <v>40</v>
      </c>
      <c r="O227" s="58"/>
      <c r="P227" s="152">
        <f>O227*H227</f>
        <v>0</v>
      </c>
      <c r="Q227" s="152">
        <v>1.0000000000000001E-5</v>
      </c>
      <c r="R227" s="152">
        <f>Q227*H227</f>
        <v>2.0000000000000002E-5</v>
      </c>
      <c r="S227" s="152">
        <v>0</v>
      </c>
      <c r="T227" s="153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4" t="s">
        <v>196</v>
      </c>
      <c r="AT227" s="154" t="s">
        <v>128</v>
      </c>
      <c r="AU227" s="154" t="s">
        <v>133</v>
      </c>
      <c r="AY227" s="14" t="s">
        <v>126</v>
      </c>
      <c r="BE227" s="155">
        <f>IF(N227="základná",J227,0)</f>
        <v>0</v>
      </c>
      <c r="BF227" s="155">
        <f>IF(N227="znížená",J227,0)</f>
        <v>0</v>
      </c>
      <c r="BG227" s="155">
        <f>IF(N227="zákl. prenesená",J227,0)</f>
        <v>0</v>
      </c>
      <c r="BH227" s="155">
        <f>IF(N227="zníž. prenesená",J227,0)</f>
        <v>0</v>
      </c>
      <c r="BI227" s="155">
        <f>IF(N227="nulová",J227,0)</f>
        <v>0</v>
      </c>
      <c r="BJ227" s="14" t="s">
        <v>133</v>
      </c>
      <c r="BK227" s="156">
        <f>ROUND(I227*H227,3)</f>
        <v>0</v>
      </c>
      <c r="BL227" s="14" t="s">
        <v>196</v>
      </c>
      <c r="BM227" s="154" t="s">
        <v>447</v>
      </c>
    </row>
    <row r="228" spans="1:65" s="12" customFormat="1" ht="22.9" customHeight="1" x14ac:dyDescent="0.2">
      <c r="B228" s="129"/>
      <c r="D228" s="130" t="s">
        <v>73</v>
      </c>
      <c r="E228" s="140" t="s">
        <v>448</v>
      </c>
      <c r="F228" s="140" t="s">
        <v>449</v>
      </c>
      <c r="I228" s="132"/>
      <c r="J228" s="141">
        <f>BK228</f>
        <v>0</v>
      </c>
      <c r="L228" s="129"/>
      <c r="M228" s="134"/>
      <c r="N228" s="135"/>
      <c r="O228" s="135"/>
      <c r="P228" s="136">
        <f>SUM(P229:P230)</f>
        <v>0</v>
      </c>
      <c r="Q228" s="135"/>
      <c r="R228" s="136">
        <f>SUM(R229:R230)</f>
        <v>9.9409999999999998E-2</v>
      </c>
      <c r="S228" s="135"/>
      <c r="T228" s="137">
        <f>SUM(T229:T230)</f>
        <v>0</v>
      </c>
      <c r="AR228" s="130" t="s">
        <v>133</v>
      </c>
      <c r="AT228" s="138" t="s">
        <v>73</v>
      </c>
      <c r="AU228" s="138" t="s">
        <v>79</v>
      </c>
      <c r="AY228" s="130" t="s">
        <v>126</v>
      </c>
      <c r="BK228" s="139">
        <f>SUM(BK229:BK230)</f>
        <v>0</v>
      </c>
    </row>
    <row r="229" spans="1:65" s="2" customFormat="1" ht="16.5" customHeight="1" x14ac:dyDescent="0.2">
      <c r="A229" s="29"/>
      <c r="B229" s="142"/>
      <c r="C229" s="143" t="s">
        <v>450</v>
      </c>
      <c r="D229" s="143" t="s">
        <v>128</v>
      </c>
      <c r="E229" s="144" t="s">
        <v>451</v>
      </c>
      <c r="F229" s="145" t="s">
        <v>452</v>
      </c>
      <c r="G229" s="146" t="s">
        <v>176</v>
      </c>
      <c r="H229" s="147">
        <v>9</v>
      </c>
      <c r="I229" s="148"/>
      <c r="J229" s="147">
        <f>ROUND(I229*H229,3)</f>
        <v>0</v>
      </c>
      <c r="K229" s="149"/>
      <c r="L229" s="30"/>
      <c r="M229" s="150" t="s">
        <v>1</v>
      </c>
      <c r="N229" s="151" t="s">
        <v>40</v>
      </c>
      <c r="O229" s="58"/>
      <c r="P229" s="152">
        <f>O229*H229</f>
        <v>0</v>
      </c>
      <c r="Q229" s="152">
        <v>3.2000000000000002E-3</v>
      </c>
      <c r="R229" s="152">
        <f>Q229*H229</f>
        <v>2.8800000000000003E-2</v>
      </c>
      <c r="S229" s="152">
        <v>0</v>
      </c>
      <c r="T229" s="153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4" t="s">
        <v>196</v>
      </c>
      <c r="AT229" s="154" t="s">
        <v>128</v>
      </c>
      <c r="AU229" s="154" t="s">
        <v>133</v>
      </c>
      <c r="AY229" s="14" t="s">
        <v>126</v>
      </c>
      <c r="BE229" s="155">
        <f>IF(N229="základná",J229,0)</f>
        <v>0</v>
      </c>
      <c r="BF229" s="155">
        <f>IF(N229="znížená",J229,0)</f>
        <v>0</v>
      </c>
      <c r="BG229" s="155">
        <f>IF(N229="zákl. prenesená",J229,0)</f>
        <v>0</v>
      </c>
      <c r="BH229" s="155">
        <f>IF(N229="zníž. prenesená",J229,0)</f>
        <v>0</v>
      </c>
      <c r="BI229" s="155">
        <f>IF(N229="nulová",J229,0)</f>
        <v>0</v>
      </c>
      <c r="BJ229" s="14" t="s">
        <v>133</v>
      </c>
      <c r="BK229" s="156">
        <f>ROUND(I229*H229,3)</f>
        <v>0</v>
      </c>
      <c r="BL229" s="14" t="s">
        <v>196</v>
      </c>
      <c r="BM229" s="154" t="s">
        <v>453</v>
      </c>
    </row>
    <row r="230" spans="1:65" s="2" customFormat="1" ht="16.5" customHeight="1" x14ac:dyDescent="0.2">
      <c r="A230" s="29"/>
      <c r="B230" s="142"/>
      <c r="C230" s="143" t="s">
        <v>454</v>
      </c>
      <c r="D230" s="143" t="s">
        <v>128</v>
      </c>
      <c r="E230" s="144" t="s">
        <v>455</v>
      </c>
      <c r="F230" s="145" t="s">
        <v>456</v>
      </c>
      <c r="G230" s="146" t="s">
        <v>176</v>
      </c>
      <c r="H230" s="147">
        <v>23</v>
      </c>
      <c r="I230" s="148"/>
      <c r="J230" s="147">
        <f>ROUND(I230*H230,3)</f>
        <v>0</v>
      </c>
      <c r="K230" s="149"/>
      <c r="L230" s="30"/>
      <c r="M230" s="150" t="s">
        <v>1</v>
      </c>
      <c r="N230" s="151" t="s">
        <v>40</v>
      </c>
      <c r="O230" s="58"/>
      <c r="P230" s="152">
        <f>O230*H230</f>
        <v>0</v>
      </c>
      <c r="Q230" s="152">
        <v>3.0699999999999998E-3</v>
      </c>
      <c r="R230" s="152">
        <f>Q230*H230</f>
        <v>7.0609999999999992E-2</v>
      </c>
      <c r="S230" s="152">
        <v>0</v>
      </c>
      <c r="T230" s="153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4" t="s">
        <v>196</v>
      </c>
      <c r="AT230" s="154" t="s">
        <v>128</v>
      </c>
      <c r="AU230" s="154" t="s">
        <v>133</v>
      </c>
      <c r="AY230" s="14" t="s">
        <v>126</v>
      </c>
      <c r="BE230" s="155">
        <f>IF(N230="základná",J230,0)</f>
        <v>0</v>
      </c>
      <c r="BF230" s="155">
        <f>IF(N230="znížená",J230,0)</f>
        <v>0</v>
      </c>
      <c r="BG230" s="155">
        <f>IF(N230="zákl. prenesená",J230,0)</f>
        <v>0</v>
      </c>
      <c r="BH230" s="155">
        <f>IF(N230="zníž. prenesená",J230,0)</f>
        <v>0</v>
      </c>
      <c r="BI230" s="155">
        <f>IF(N230="nulová",J230,0)</f>
        <v>0</v>
      </c>
      <c r="BJ230" s="14" t="s">
        <v>133</v>
      </c>
      <c r="BK230" s="156">
        <f>ROUND(I230*H230,3)</f>
        <v>0</v>
      </c>
      <c r="BL230" s="14" t="s">
        <v>196</v>
      </c>
      <c r="BM230" s="154" t="s">
        <v>457</v>
      </c>
    </row>
    <row r="231" spans="1:65" s="12" customFormat="1" ht="22.9" customHeight="1" x14ac:dyDescent="0.2">
      <c r="B231" s="129"/>
      <c r="D231" s="130" t="s">
        <v>73</v>
      </c>
      <c r="E231" s="140" t="s">
        <v>458</v>
      </c>
      <c r="F231" s="140" t="s">
        <v>459</v>
      </c>
      <c r="I231" s="132"/>
      <c r="J231" s="141">
        <f>BK231</f>
        <v>0</v>
      </c>
      <c r="L231" s="129"/>
      <c r="M231" s="134"/>
      <c r="N231" s="135"/>
      <c r="O231" s="135"/>
      <c r="P231" s="136">
        <f>P232</f>
        <v>0</v>
      </c>
      <c r="Q231" s="135"/>
      <c r="R231" s="136">
        <f>R232</f>
        <v>0.17595</v>
      </c>
      <c r="S231" s="135"/>
      <c r="T231" s="137">
        <f>T232</f>
        <v>0</v>
      </c>
      <c r="AR231" s="130" t="s">
        <v>133</v>
      </c>
      <c r="AT231" s="138" t="s">
        <v>73</v>
      </c>
      <c r="AU231" s="138" t="s">
        <v>79</v>
      </c>
      <c r="AY231" s="130" t="s">
        <v>126</v>
      </c>
      <c r="BK231" s="139">
        <f>BK232</f>
        <v>0</v>
      </c>
    </row>
    <row r="232" spans="1:65" s="2" customFormat="1" ht="16.5" customHeight="1" x14ac:dyDescent="0.2">
      <c r="A232" s="29"/>
      <c r="B232" s="142"/>
      <c r="C232" s="143" t="s">
        <v>460</v>
      </c>
      <c r="D232" s="143" t="s">
        <v>128</v>
      </c>
      <c r="E232" s="144" t="s">
        <v>461</v>
      </c>
      <c r="F232" s="145" t="s">
        <v>462</v>
      </c>
      <c r="G232" s="146" t="s">
        <v>176</v>
      </c>
      <c r="H232" s="147">
        <v>51</v>
      </c>
      <c r="I232" s="148"/>
      <c r="J232" s="147">
        <f>ROUND(I232*H232,3)</f>
        <v>0</v>
      </c>
      <c r="K232" s="149"/>
      <c r="L232" s="30"/>
      <c r="M232" s="150" t="s">
        <v>1</v>
      </c>
      <c r="N232" s="151" t="s">
        <v>40</v>
      </c>
      <c r="O232" s="58"/>
      <c r="P232" s="152">
        <f>O232*H232</f>
        <v>0</v>
      </c>
      <c r="Q232" s="152">
        <v>3.4499999999999999E-3</v>
      </c>
      <c r="R232" s="152">
        <f>Q232*H232</f>
        <v>0.17595</v>
      </c>
      <c r="S232" s="152">
        <v>0</v>
      </c>
      <c r="T232" s="153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4" t="s">
        <v>196</v>
      </c>
      <c r="AT232" s="154" t="s">
        <v>128</v>
      </c>
      <c r="AU232" s="154" t="s">
        <v>133</v>
      </c>
      <c r="AY232" s="14" t="s">
        <v>126</v>
      </c>
      <c r="BE232" s="155">
        <f>IF(N232="základná",J232,0)</f>
        <v>0</v>
      </c>
      <c r="BF232" s="155">
        <f>IF(N232="znížená",J232,0)</f>
        <v>0</v>
      </c>
      <c r="BG232" s="155">
        <f>IF(N232="zákl. prenesená",J232,0)</f>
        <v>0</v>
      </c>
      <c r="BH232" s="155">
        <f>IF(N232="zníž. prenesená",J232,0)</f>
        <v>0</v>
      </c>
      <c r="BI232" s="155">
        <f>IF(N232="nulová",J232,0)</f>
        <v>0</v>
      </c>
      <c r="BJ232" s="14" t="s">
        <v>133</v>
      </c>
      <c r="BK232" s="156">
        <f>ROUND(I232*H232,3)</f>
        <v>0</v>
      </c>
      <c r="BL232" s="14" t="s">
        <v>196</v>
      </c>
      <c r="BM232" s="154" t="s">
        <v>463</v>
      </c>
    </row>
    <row r="233" spans="1:65" s="12" customFormat="1" ht="22.9" customHeight="1" x14ac:dyDescent="0.2">
      <c r="B233" s="129"/>
      <c r="D233" s="130" t="s">
        <v>73</v>
      </c>
      <c r="E233" s="140" t="s">
        <v>464</v>
      </c>
      <c r="F233" s="140" t="s">
        <v>465</v>
      </c>
      <c r="I233" s="132"/>
      <c r="J233" s="141">
        <f>BK233</f>
        <v>0</v>
      </c>
      <c r="L233" s="129"/>
      <c r="M233" s="134"/>
      <c r="N233" s="135"/>
      <c r="O233" s="135"/>
      <c r="P233" s="136">
        <f>SUM(P234:P235)</f>
        <v>0</v>
      </c>
      <c r="Q233" s="135"/>
      <c r="R233" s="136">
        <f>SUM(R234:R235)</f>
        <v>6.9240000000000005E-3</v>
      </c>
      <c r="S233" s="135"/>
      <c r="T233" s="137">
        <f>SUM(T234:T235)</f>
        <v>0</v>
      </c>
      <c r="AR233" s="130" t="s">
        <v>133</v>
      </c>
      <c r="AT233" s="138" t="s">
        <v>73</v>
      </c>
      <c r="AU233" s="138" t="s">
        <v>79</v>
      </c>
      <c r="AY233" s="130" t="s">
        <v>126</v>
      </c>
      <c r="BK233" s="139">
        <f>SUM(BK234:BK235)</f>
        <v>0</v>
      </c>
    </row>
    <row r="234" spans="1:65" s="2" customFormat="1" ht="24.2" customHeight="1" x14ac:dyDescent="0.2">
      <c r="A234" s="29"/>
      <c r="B234" s="142"/>
      <c r="C234" s="143" t="s">
        <v>466</v>
      </c>
      <c r="D234" s="143" t="s">
        <v>128</v>
      </c>
      <c r="E234" s="144" t="s">
        <v>467</v>
      </c>
      <c r="F234" s="145" t="s">
        <v>468</v>
      </c>
      <c r="G234" s="146" t="s">
        <v>176</v>
      </c>
      <c r="H234" s="147">
        <v>173.2</v>
      </c>
      <c r="I234" s="148"/>
      <c r="J234" s="147">
        <f>ROUND(I234*H234,3)</f>
        <v>0</v>
      </c>
      <c r="K234" s="149"/>
      <c r="L234" s="30"/>
      <c r="M234" s="150" t="s">
        <v>1</v>
      </c>
      <c r="N234" s="151" t="s">
        <v>40</v>
      </c>
      <c r="O234" s="58"/>
      <c r="P234" s="152">
        <f>O234*H234</f>
        <v>0</v>
      </c>
      <c r="Q234" s="152">
        <v>2.0000000000000002E-5</v>
      </c>
      <c r="R234" s="152">
        <f>Q234*H234</f>
        <v>3.4640000000000001E-3</v>
      </c>
      <c r="S234" s="152">
        <v>0</v>
      </c>
      <c r="T234" s="153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4" t="s">
        <v>196</v>
      </c>
      <c r="AT234" s="154" t="s">
        <v>128</v>
      </c>
      <c r="AU234" s="154" t="s">
        <v>133</v>
      </c>
      <c r="AY234" s="14" t="s">
        <v>126</v>
      </c>
      <c r="BE234" s="155">
        <f>IF(N234="základná",J234,0)</f>
        <v>0</v>
      </c>
      <c r="BF234" s="155">
        <f>IF(N234="znížená",J234,0)</f>
        <v>0</v>
      </c>
      <c r="BG234" s="155">
        <f>IF(N234="zákl. prenesená",J234,0)</f>
        <v>0</v>
      </c>
      <c r="BH234" s="155">
        <f>IF(N234="zníž. prenesená",J234,0)</f>
        <v>0</v>
      </c>
      <c r="BI234" s="155">
        <f>IF(N234="nulová",J234,0)</f>
        <v>0</v>
      </c>
      <c r="BJ234" s="14" t="s">
        <v>133</v>
      </c>
      <c r="BK234" s="156">
        <f>ROUND(I234*H234,3)</f>
        <v>0</v>
      </c>
      <c r="BL234" s="14" t="s">
        <v>196</v>
      </c>
      <c r="BM234" s="154" t="s">
        <v>469</v>
      </c>
    </row>
    <row r="235" spans="1:65" s="2" customFormat="1" ht="24.2" customHeight="1" x14ac:dyDescent="0.2">
      <c r="A235" s="29"/>
      <c r="B235" s="142"/>
      <c r="C235" s="143" t="s">
        <v>470</v>
      </c>
      <c r="D235" s="143" t="s">
        <v>128</v>
      </c>
      <c r="E235" s="144" t="s">
        <v>471</v>
      </c>
      <c r="F235" s="145" t="s">
        <v>472</v>
      </c>
      <c r="G235" s="146" t="s">
        <v>176</v>
      </c>
      <c r="H235" s="147">
        <v>173</v>
      </c>
      <c r="I235" s="148"/>
      <c r="J235" s="147">
        <f>ROUND(I235*H235,3)</f>
        <v>0</v>
      </c>
      <c r="K235" s="149"/>
      <c r="L235" s="30"/>
      <c r="M235" s="150" t="s">
        <v>1</v>
      </c>
      <c r="N235" s="151" t="s">
        <v>40</v>
      </c>
      <c r="O235" s="58"/>
      <c r="P235" s="152">
        <f>O235*H235</f>
        <v>0</v>
      </c>
      <c r="Q235" s="152">
        <v>2.0000000000000002E-5</v>
      </c>
      <c r="R235" s="152">
        <f>Q235*H235</f>
        <v>3.4600000000000004E-3</v>
      </c>
      <c r="S235" s="152">
        <v>0</v>
      </c>
      <c r="T235" s="153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4" t="s">
        <v>196</v>
      </c>
      <c r="AT235" s="154" t="s">
        <v>128</v>
      </c>
      <c r="AU235" s="154" t="s">
        <v>133</v>
      </c>
      <c r="AY235" s="14" t="s">
        <v>126</v>
      </c>
      <c r="BE235" s="155">
        <f>IF(N235="základná",J235,0)</f>
        <v>0</v>
      </c>
      <c r="BF235" s="155">
        <f>IF(N235="znížená",J235,0)</f>
        <v>0</v>
      </c>
      <c r="BG235" s="155">
        <f>IF(N235="zákl. prenesená",J235,0)</f>
        <v>0</v>
      </c>
      <c r="BH235" s="155">
        <f>IF(N235="zníž. prenesená",J235,0)</f>
        <v>0</v>
      </c>
      <c r="BI235" s="155">
        <f>IF(N235="nulová",J235,0)</f>
        <v>0</v>
      </c>
      <c r="BJ235" s="14" t="s">
        <v>133</v>
      </c>
      <c r="BK235" s="156">
        <f>ROUND(I235*H235,3)</f>
        <v>0</v>
      </c>
      <c r="BL235" s="14" t="s">
        <v>196</v>
      </c>
      <c r="BM235" s="154" t="s">
        <v>473</v>
      </c>
    </row>
    <row r="236" spans="1:65" s="12" customFormat="1" ht="22.9" customHeight="1" x14ac:dyDescent="0.2">
      <c r="B236" s="129"/>
      <c r="D236" s="130" t="s">
        <v>73</v>
      </c>
      <c r="E236" s="140" t="s">
        <v>474</v>
      </c>
      <c r="F236" s="140" t="s">
        <v>475</v>
      </c>
      <c r="I236" s="132"/>
      <c r="J236" s="141">
        <f>BK236</f>
        <v>0</v>
      </c>
      <c r="L236" s="129"/>
      <c r="M236" s="134"/>
      <c r="N236" s="135"/>
      <c r="O236" s="135"/>
      <c r="P236" s="136">
        <f>P237</f>
        <v>0</v>
      </c>
      <c r="Q236" s="135"/>
      <c r="R236" s="136">
        <f>R237</f>
        <v>4.0000000000000002E-4</v>
      </c>
      <c r="S236" s="135"/>
      <c r="T236" s="137">
        <f>T237</f>
        <v>0</v>
      </c>
      <c r="AR236" s="130" t="s">
        <v>133</v>
      </c>
      <c r="AT236" s="138" t="s">
        <v>73</v>
      </c>
      <c r="AU236" s="138" t="s">
        <v>79</v>
      </c>
      <c r="AY236" s="130" t="s">
        <v>126</v>
      </c>
      <c r="BK236" s="139">
        <f>BK237</f>
        <v>0</v>
      </c>
    </row>
    <row r="237" spans="1:65" s="2" customFormat="1" ht="37.9" customHeight="1" x14ac:dyDescent="0.2">
      <c r="A237" s="29"/>
      <c r="B237" s="142"/>
      <c r="C237" s="143" t="s">
        <v>476</v>
      </c>
      <c r="D237" s="143" t="s">
        <v>128</v>
      </c>
      <c r="E237" s="144" t="s">
        <v>477</v>
      </c>
      <c r="F237" s="145" t="s">
        <v>478</v>
      </c>
      <c r="G237" s="146" t="s">
        <v>137</v>
      </c>
      <c r="H237" s="147">
        <v>1</v>
      </c>
      <c r="I237" s="148"/>
      <c r="J237" s="147">
        <f>ROUND(I237*H237,3)</f>
        <v>0</v>
      </c>
      <c r="K237" s="149"/>
      <c r="L237" s="30"/>
      <c r="M237" s="150" t="s">
        <v>1</v>
      </c>
      <c r="N237" s="151" t="s">
        <v>40</v>
      </c>
      <c r="O237" s="58"/>
      <c r="P237" s="152">
        <f>O237*H237</f>
        <v>0</v>
      </c>
      <c r="Q237" s="152">
        <v>4.0000000000000002E-4</v>
      </c>
      <c r="R237" s="152">
        <f>Q237*H237</f>
        <v>4.0000000000000002E-4</v>
      </c>
      <c r="S237" s="152">
        <v>0</v>
      </c>
      <c r="T237" s="153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4" t="s">
        <v>196</v>
      </c>
      <c r="AT237" s="154" t="s">
        <v>128</v>
      </c>
      <c r="AU237" s="154" t="s">
        <v>133</v>
      </c>
      <c r="AY237" s="14" t="s">
        <v>126</v>
      </c>
      <c r="BE237" s="155">
        <f>IF(N237="základná",J237,0)</f>
        <v>0</v>
      </c>
      <c r="BF237" s="155">
        <f>IF(N237="znížená",J237,0)</f>
        <v>0</v>
      </c>
      <c r="BG237" s="155">
        <f>IF(N237="zákl. prenesená",J237,0)</f>
        <v>0</v>
      </c>
      <c r="BH237" s="155">
        <f>IF(N237="zníž. prenesená",J237,0)</f>
        <v>0</v>
      </c>
      <c r="BI237" s="155">
        <f>IF(N237="nulová",J237,0)</f>
        <v>0</v>
      </c>
      <c r="BJ237" s="14" t="s">
        <v>133</v>
      </c>
      <c r="BK237" s="156">
        <f>ROUND(I237*H237,3)</f>
        <v>0</v>
      </c>
      <c r="BL237" s="14" t="s">
        <v>196</v>
      </c>
      <c r="BM237" s="154" t="s">
        <v>479</v>
      </c>
    </row>
    <row r="238" spans="1:65" s="12" customFormat="1" ht="25.9" customHeight="1" x14ac:dyDescent="0.2">
      <c r="B238" s="129"/>
      <c r="D238" s="130" t="s">
        <v>73</v>
      </c>
      <c r="E238" s="131" t="s">
        <v>480</v>
      </c>
      <c r="F238" s="131" t="s">
        <v>481</v>
      </c>
      <c r="I238" s="132"/>
      <c r="J238" s="133">
        <f>BK238</f>
        <v>0</v>
      </c>
      <c r="L238" s="129"/>
      <c r="M238" s="134"/>
      <c r="N238" s="135"/>
      <c r="O238" s="135"/>
      <c r="P238" s="136">
        <f>P239</f>
        <v>0</v>
      </c>
      <c r="Q238" s="135"/>
      <c r="R238" s="136">
        <f>R239</f>
        <v>0</v>
      </c>
      <c r="S238" s="135"/>
      <c r="T238" s="137">
        <f>T239</f>
        <v>0</v>
      </c>
      <c r="AR238" s="130" t="s">
        <v>139</v>
      </c>
      <c r="AT238" s="138" t="s">
        <v>73</v>
      </c>
      <c r="AU238" s="138" t="s">
        <v>74</v>
      </c>
      <c r="AY238" s="130" t="s">
        <v>126</v>
      </c>
      <c r="BK238" s="139">
        <f>BK239</f>
        <v>0</v>
      </c>
    </row>
    <row r="239" spans="1:65" s="12" customFormat="1" ht="22.9" customHeight="1" x14ac:dyDescent="0.2">
      <c r="B239" s="129"/>
      <c r="D239" s="130" t="s">
        <v>73</v>
      </c>
      <c r="E239" s="140" t="s">
        <v>482</v>
      </c>
      <c r="F239" s="140" t="s">
        <v>483</v>
      </c>
      <c r="I239" s="132"/>
      <c r="J239" s="141">
        <f>BK239</f>
        <v>0</v>
      </c>
      <c r="L239" s="129"/>
      <c r="M239" s="134"/>
      <c r="N239" s="135"/>
      <c r="O239" s="135"/>
      <c r="P239" s="136">
        <f>P240</f>
        <v>0</v>
      </c>
      <c r="Q239" s="135"/>
      <c r="R239" s="136">
        <f>R240</f>
        <v>0</v>
      </c>
      <c r="S239" s="135"/>
      <c r="T239" s="137">
        <f>T240</f>
        <v>0</v>
      </c>
      <c r="AR239" s="130" t="s">
        <v>139</v>
      </c>
      <c r="AT239" s="138" t="s">
        <v>73</v>
      </c>
      <c r="AU239" s="138" t="s">
        <v>79</v>
      </c>
      <c r="AY239" s="130" t="s">
        <v>126</v>
      </c>
      <c r="BK239" s="139">
        <f>BK240</f>
        <v>0</v>
      </c>
    </row>
    <row r="240" spans="1:65" s="2" customFormat="1" ht="24.2" customHeight="1" x14ac:dyDescent="0.2">
      <c r="A240" s="29"/>
      <c r="B240" s="142"/>
      <c r="C240" s="143" t="s">
        <v>484</v>
      </c>
      <c r="D240" s="143" t="s">
        <v>128</v>
      </c>
      <c r="E240" s="144" t="s">
        <v>485</v>
      </c>
      <c r="F240" s="145" t="s">
        <v>486</v>
      </c>
      <c r="G240" s="146" t="s">
        <v>137</v>
      </c>
      <c r="H240" s="147">
        <v>1</v>
      </c>
      <c r="I240" s="148"/>
      <c r="J240" s="147">
        <f>ROUND(I240*H240,3)</f>
        <v>0</v>
      </c>
      <c r="K240" s="149"/>
      <c r="L240" s="30"/>
      <c r="M240" s="150" t="s">
        <v>1</v>
      </c>
      <c r="N240" s="151" t="s">
        <v>40</v>
      </c>
      <c r="O240" s="58"/>
      <c r="P240" s="152">
        <f>O240*H240</f>
        <v>0</v>
      </c>
      <c r="Q240" s="152">
        <v>0</v>
      </c>
      <c r="R240" s="152">
        <f>Q240*H240</f>
        <v>0</v>
      </c>
      <c r="S240" s="152">
        <v>0</v>
      </c>
      <c r="T240" s="153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4" t="s">
        <v>408</v>
      </c>
      <c r="AT240" s="154" t="s">
        <v>128</v>
      </c>
      <c r="AU240" s="154" t="s">
        <v>133</v>
      </c>
      <c r="AY240" s="14" t="s">
        <v>126</v>
      </c>
      <c r="BE240" s="155">
        <f>IF(N240="základná",J240,0)</f>
        <v>0</v>
      </c>
      <c r="BF240" s="155">
        <f>IF(N240="znížená",J240,0)</f>
        <v>0</v>
      </c>
      <c r="BG240" s="155">
        <f>IF(N240="zákl. prenesená",J240,0)</f>
        <v>0</v>
      </c>
      <c r="BH240" s="155">
        <f>IF(N240="zníž. prenesená",J240,0)</f>
        <v>0</v>
      </c>
      <c r="BI240" s="155">
        <f>IF(N240="nulová",J240,0)</f>
        <v>0</v>
      </c>
      <c r="BJ240" s="14" t="s">
        <v>133</v>
      </c>
      <c r="BK240" s="156">
        <f>ROUND(I240*H240,3)</f>
        <v>0</v>
      </c>
      <c r="BL240" s="14" t="s">
        <v>408</v>
      </c>
      <c r="BM240" s="154" t="s">
        <v>487</v>
      </c>
    </row>
    <row r="241" spans="1:65" s="12" customFormat="1" ht="25.9" customHeight="1" x14ac:dyDescent="0.2">
      <c r="B241" s="129"/>
      <c r="D241" s="130" t="s">
        <v>73</v>
      </c>
      <c r="E241" s="131" t="s">
        <v>488</v>
      </c>
      <c r="F241" s="131" t="s">
        <v>489</v>
      </c>
      <c r="I241" s="132"/>
      <c r="J241" s="133">
        <f>BK241</f>
        <v>0</v>
      </c>
      <c r="L241" s="129"/>
      <c r="M241" s="134"/>
      <c r="N241" s="135"/>
      <c r="O241" s="135"/>
      <c r="P241" s="136">
        <f>SUM(P242:P245)</f>
        <v>0</v>
      </c>
      <c r="Q241" s="135"/>
      <c r="R241" s="136">
        <f>SUM(R242:R245)</f>
        <v>0</v>
      </c>
      <c r="S241" s="135"/>
      <c r="T241" s="137">
        <f>SUM(T242:T245)</f>
        <v>0</v>
      </c>
      <c r="AR241" s="130" t="s">
        <v>147</v>
      </c>
      <c r="AT241" s="138" t="s">
        <v>73</v>
      </c>
      <c r="AU241" s="138" t="s">
        <v>74</v>
      </c>
      <c r="AY241" s="130" t="s">
        <v>126</v>
      </c>
      <c r="BK241" s="139">
        <f>SUM(BK242:BK245)</f>
        <v>0</v>
      </c>
    </row>
    <row r="242" spans="1:65" s="2" customFormat="1" ht="37.9" customHeight="1" x14ac:dyDescent="0.2">
      <c r="A242" s="29"/>
      <c r="B242" s="142"/>
      <c r="C242" s="143" t="s">
        <v>490</v>
      </c>
      <c r="D242" s="143" t="s">
        <v>128</v>
      </c>
      <c r="E242" s="144" t="s">
        <v>491</v>
      </c>
      <c r="F242" s="145" t="s">
        <v>492</v>
      </c>
      <c r="G242" s="146" t="s">
        <v>150</v>
      </c>
      <c r="H242" s="147">
        <v>1</v>
      </c>
      <c r="I242" s="148"/>
      <c r="J242" s="147">
        <f>ROUND(I242*H242,3)</f>
        <v>0</v>
      </c>
      <c r="K242" s="149"/>
      <c r="L242" s="30"/>
      <c r="M242" s="150" t="s">
        <v>1</v>
      </c>
      <c r="N242" s="151" t="s">
        <v>40</v>
      </c>
      <c r="O242" s="58"/>
      <c r="P242" s="152">
        <f>O242*H242</f>
        <v>0</v>
      </c>
      <c r="Q242" s="152">
        <v>0</v>
      </c>
      <c r="R242" s="152">
        <f>Q242*H242</f>
        <v>0</v>
      </c>
      <c r="S242" s="152">
        <v>0</v>
      </c>
      <c r="T242" s="153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4" t="s">
        <v>493</v>
      </c>
      <c r="AT242" s="154" t="s">
        <v>128</v>
      </c>
      <c r="AU242" s="154" t="s">
        <v>79</v>
      </c>
      <c r="AY242" s="14" t="s">
        <v>126</v>
      </c>
      <c r="BE242" s="155">
        <f>IF(N242="základná",J242,0)</f>
        <v>0</v>
      </c>
      <c r="BF242" s="155">
        <f>IF(N242="znížená",J242,0)</f>
        <v>0</v>
      </c>
      <c r="BG242" s="155">
        <f>IF(N242="zákl. prenesená",J242,0)</f>
        <v>0</v>
      </c>
      <c r="BH242" s="155">
        <f>IF(N242="zníž. prenesená",J242,0)</f>
        <v>0</v>
      </c>
      <c r="BI242" s="155">
        <f>IF(N242="nulová",J242,0)</f>
        <v>0</v>
      </c>
      <c r="BJ242" s="14" t="s">
        <v>133</v>
      </c>
      <c r="BK242" s="156">
        <f>ROUND(I242*H242,3)</f>
        <v>0</v>
      </c>
      <c r="BL242" s="14" t="s">
        <v>493</v>
      </c>
      <c r="BM242" s="154" t="s">
        <v>494</v>
      </c>
    </row>
    <row r="243" spans="1:65" s="2" customFormat="1" ht="33" customHeight="1" x14ac:dyDescent="0.2">
      <c r="A243" s="29"/>
      <c r="B243" s="142"/>
      <c r="C243" s="143" t="s">
        <v>495</v>
      </c>
      <c r="D243" s="143" t="s">
        <v>128</v>
      </c>
      <c r="E243" s="144" t="s">
        <v>496</v>
      </c>
      <c r="F243" s="145" t="s">
        <v>497</v>
      </c>
      <c r="G243" s="146" t="s">
        <v>150</v>
      </c>
      <c r="H243" s="147">
        <v>1</v>
      </c>
      <c r="I243" s="148"/>
      <c r="J243" s="147">
        <f>ROUND(I243*H243,3)</f>
        <v>0</v>
      </c>
      <c r="K243" s="149"/>
      <c r="L243" s="30"/>
      <c r="M243" s="150" t="s">
        <v>1</v>
      </c>
      <c r="N243" s="151" t="s">
        <v>40</v>
      </c>
      <c r="O243" s="58"/>
      <c r="P243" s="152">
        <f>O243*H243</f>
        <v>0</v>
      </c>
      <c r="Q243" s="152">
        <v>0</v>
      </c>
      <c r="R243" s="152">
        <f>Q243*H243</f>
        <v>0</v>
      </c>
      <c r="S243" s="152">
        <v>0</v>
      </c>
      <c r="T243" s="153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4" t="s">
        <v>493</v>
      </c>
      <c r="AT243" s="154" t="s">
        <v>128</v>
      </c>
      <c r="AU243" s="154" t="s">
        <v>79</v>
      </c>
      <c r="AY243" s="14" t="s">
        <v>126</v>
      </c>
      <c r="BE243" s="155">
        <f>IF(N243="základná",J243,0)</f>
        <v>0</v>
      </c>
      <c r="BF243" s="155">
        <f>IF(N243="znížená",J243,0)</f>
        <v>0</v>
      </c>
      <c r="BG243" s="155">
        <f>IF(N243="zákl. prenesená",J243,0)</f>
        <v>0</v>
      </c>
      <c r="BH243" s="155">
        <f>IF(N243="zníž. prenesená",J243,0)</f>
        <v>0</v>
      </c>
      <c r="BI243" s="155">
        <f>IF(N243="nulová",J243,0)</f>
        <v>0</v>
      </c>
      <c r="BJ243" s="14" t="s">
        <v>133</v>
      </c>
      <c r="BK243" s="156">
        <f>ROUND(I243*H243,3)</f>
        <v>0</v>
      </c>
      <c r="BL243" s="14" t="s">
        <v>493</v>
      </c>
      <c r="BM243" s="154" t="s">
        <v>498</v>
      </c>
    </row>
    <row r="244" spans="1:65" s="2" customFormat="1" ht="24.2" customHeight="1" x14ac:dyDescent="0.2">
      <c r="A244" s="29"/>
      <c r="B244" s="142"/>
      <c r="C244" s="143" t="s">
        <v>499</v>
      </c>
      <c r="D244" s="143" t="s">
        <v>128</v>
      </c>
      <c r="E244" s="144" t="s">
        <v>500</v>
      </c>
      <c r="F244" s="145" t="s">
        <v>501</v>
      </c>
      <c r="G244" s="146" t="s">
        <v>150</v>
      </c>
      <c r="H244" s="147">
        <v>1</v>
      </c>
      <c r="I244" s="148"/>
      <c r="J244" s="147">
        <f>ROUND(I244*H244,3)</f>
        <v>0</v>
      </c>
      <c r="K244" s="149"/>
      <c r="L244" s="30"/>
      <c r="M244" s="150" t="s">
        <v>1</v>
      </c>
      <c r="N244" s="151" t="s">
        <v>40</v>
      </c>
      <c r="O244" s="58"/>
      <c r="P244" s="152">
        <f>O244*H244</f>
        <v>0</v>
      </c>
      <c r="Q244" s="152">
        <v>0</v>
      </c>
      <c r="R244" s="152">
        <f>Q244*H244</f>
        <v>0</v>
      </c>
      <c r="S244" s="152">
        <v>0</v>
      </c>
      <c r="T244" s="153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4" t="s">
        <v>493</v>
      </c>
      <c r="AT244" s="154" t="s">
        <v>128</v>
      </c>
      <c r="AU244" s="154" t="s">
        <v>79</v>
      </c>
      <c r="AY244" s="14" t="s">
        <v>126</v>
      </c>
      <c r="BE244" s="155">
        <f>IF(N244="základná",J244,0)</f>
        <v>0</v>
      </c>
      <c r="BF244" s="155">
        <f>IF(N244="znížená",J244,0)</f>
        <v>0</v>
      </c>
      <c r="BG244" s="155">
        <f>IF(N244="zákl. prenesená",J244,0)</f>
        <v>0</v>
      </c>
      <c r="BH244" s="155">
        <f>IF(N244="zníž. prenesená",J244,0)</f>
        <v>0</v>
      </c>
      <c r="BI244" s="155">
        <f>IF(N244="nulová",J244,0)</f>
        <v>0</v>
      </c>
      <c r="BJ244" s="14" t="s">
        <v>133</v>
      </c>
      <c r="BK244" s="156">
        <f>ROUND(I244*H244,3)</f>
        <v>0</v>
      </c>
      <c r="BL244" s="14" t="s">
        <v>493</v>
      </c>
      <c r="BM244" s="154" t="s">
        <v>502</v>
      </c>
    </row>
    <row r="245" spans="1:65" s="2" customFormat="1" ht="24.2" customHeight="1" x14ac:dyDescent="0.2">
      <c r="A245" s="29"/>
      <c r="B245" s="142"/>
      <c r="C245" s="143" t="s">
        <v>503</v>
      </c>
      <c r="D245" s="143" t="s">
        <v>128</v>
      </c>
      <c r="E245" s="144" t="s">
        <v>504</v>
      </c>
      <c r="F245" s="145" t="s">
        <v>505</v>
      </c>
      <c r="G245" s="146" t="s">
        <v>137</v>
      </c>
      <c r="H245" s="147">
        <v>1</v>
      </c>
      <c r="I245" s="148"/>
      <c r="J245" s="147">
        <f>ROUND(I245*H245,3)</f>
        <v>0</v>
      </c>
      <c r="K245" s="149"/>
      <c r="L245" s="30"/>
      <c r="M245" s="157" t="s">
        <v>1</v>
      </c>
      <c r="N245" s="158" t="s">
        <v>40</v>
      </c>
      <c r="O245" s="159"/>
      <c r="P245" s="160">
        <f>O245*H245</f>
        <v>0</v>
      </c>
      <c r="Q245" s="160">
        <v>0</v>
      </c>
      <c r="R245" s="160">
        <f>Q245*H245</f>
        <v>0</v>
      </c>
      <c r="S245" s="160">
        <v>0</v>
      </c>
      <c r="T245" s="161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4" t="s">
        <v>493</v>
      </c>
      <c r="AT245" s="154" t="s">
        <v>128</v>
      </c>
      <c r="AU245" s="154" t="s">
        <v>79</v>
      </c>
      <c r="AY245" s="14" t="s">
        <v>126</v>
      </c>
      <c r="BE245" s="155">
        <f>IF(N245="základná",J245,0)</f>
        <v>0</v>
      </c>
      <c r="BF245" s="155">
        <f>IF(N245="znížená",J245,0)</f>
        <v>0</v>
      </c>
      <c r="BG245" s="155">
        <f>IF(N245="zákl. prenesená",J245,0)</f>
        <v>0</v>
      </c>
      <c r="BH245" s="155">
        <f>IF(N245="zníž. prenesená",J245,0)</f>
        <v>0</v>
      </c>
      <c r="BI245" s="155">
        <f>IF(N245="nulová",J245,0)</f>
        <v>0</v>
      </c>
      <c r="BJ245" s="14" t="s">
        <v>133</v>
      </c>
      <c r="BK245" s="156">
        <f>ROUND(I245*H245,3)</f>
        <v>0</v>
      </c>
      <c r="BL245" s="14" t="s">
        <v>493</v>
      </c>
      <c r="BM245" s="154" t="s">
        <v>506</v>
      </c>
    </row>
    <row r="246" spans="1:65" s="2" customFormat="1" ht="6.95" customHeight="1" x14ac:dyDescent="0.2">
      <c r="A246" s="29"/>
      <c r="B246" s="47"/>
      <c r="C246" s="48"/>
      <c r="D246" s="48"/>
      <c r="E246" s="48"/>
      <c r="F246" s="48"/>
      <c r="G246" s="48"/>
      <c r="H246" s="48"/>
      <c r="I246" s="48"/>
      <c r="J246" s="48"/>
      <c r="K246" s="48"/>
      <c r="L246" s="30"/>
      <c r="M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</row>
  </sheetData>
  <autoFilter ref="C136:K245"/>
  <mergeCells count="6">
    <mergeCell ref="L2:V2"/>
    <mergeCell ref="E7:H7"/>
    <mergeCell ref="E16:H16"/>
    <mergeCell ref="E25:H25"/>
    <mergeCell ref="E85:H85"/>
    <mergeCell ref="E129:H1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14-6-2023 - Dom baníckych...</vt:lpstr>
      <vt:lpstr>'14-6-2023 - Dom baníckych...'!Názvy_tlače</vt:lpstr>
      <vt:lpstr>'Rekapitulácia stavby'!Názvy_tlače</vt:lpstr>
      <vt:lpstr>'14-6-2023 - Dom baníckych...'!Oblasť_tlače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Kilikova</dc:creator>
  <cp:lastModifiedBy>Kilikova</cp:lastModifiedBy>
  <dcterms:created xsi:type="dcterms:W3CDTF">2023-06-20T13:11:05Z</dcterms:created>
  <dcterms:modified xsi:type="dcterms:W3CDTF">2023-06-20T13:12:20Z</dcterms:modified>
</cp:coreProperties>
</file>